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li7624/Downloads/"/>
    </mc:Choice>
  </mc:AlternateContent>
  <xr:revisionPtr revIDLastSave="0" documentId="8_{25C82FA6-932E-EC4C-B108-6B75D8153000}" xr6:coauthVersionLast="47" xr6:coauthVersionMax="47" xr10:uidLastSave="{00000000-0000-0000-0000-000000000000}"/>
  <bookViews>
    <workbookView xWindow="-30420" yWindow="-1300" windowWidth="25440" windowHeight="15400" xr2:uid="{1B1830AE-924F-4603-BF04-902DFA7C86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2" i="1" l="1"/>
  <c r="G91" i="1"/>
  <c r="E90" i="1"/>
  <c r="E92" i="1" s="1"/>
  <c r="E89" i="1"/>
  <c r="G89" i="1" s="1"/>
  <c r="E88" i="1"/>
  <c r="G88" i="1" s="1"/>
  <c r="E87" i="1"/>
  <c r="G87" i="1" s="1"/>
  <c r="E86" i="1"/>
  <c r="G86" i="1" s="1"/>
  <c r="F80" i="1"/>
  <c r="B80" i="1"/>
  <c r="D79" i="1"/>
  <c r="E78" i="1"/>
  <c r="E80" i="1" s="1"/>
  <c r="C78" i="1"/>
  <c r="C80" i="1" s="1"/>
  <c r="E77" i="1"/>
  <c r="C77" i="1"/>
  <c r="D77" i="1" s="1"/>
  <c r="E76" i="1"/>
  <c r="D76" i="1"/>
  <c r="C76" i="1"/>
  <c r="E75" i="1"/>
  <c r="C75" i="1"/>
  <c r="D75" i="1" s="1"/>
  <c r="E74" i="1"/>
  <c r="C74" i="1"/>
  <c r="D74" i="1" s="1"/>
  <c r="C30" i="1"/>
  <c r="D80" i="1" l="1"/>
  <c r="G92" i="1"/>
  <c r="D78" i="1"/>
  <c r="G90" i="1"/>
</calcChain>
</file>

<file path=xl/sharedStrings.xml><?xml version="1.0" encoding="utf-8"?>
<sst xmlns="http://schemas.openxmlformats.org/spreadsheetml/2006/main" count="233" uniqueCount="166">
  <si>
    <t>CU Boulder FY 2022-2023 Campus Management Information and Rates</t>
  </si>
  <si>
    <t>Revenue-Current Funds Budget</t>
  </si>
  <si>
    <t>FY23</t>
  </si>
  <si>
    <t>% dist</t>
  </si>
  <si>
    <t>Total State Funding:</t>
  </si>
  <si>
    <t>Student Tuition and Fees</t>
  </si>
  <si>
    <t>Federal Grants &amp; Contracts, excluding ICR*</t>
  </si>
  <si>
    <t>Indirect Cost Reimbursement</t>
  </si>
  <si>
    <t>State, Local &amp; Priv. Grants &amp; Contracts</t>
  </si>
  <si>
    <t>Gifts</t>
  </si>
  <si>
    <t>Sales &amp; Services of Educational Departments</t>
  </si>
  <si>
    <t>Auxiliary Operating Revenue</t>
  </si>
  <si>
    <t>Other Revenues</t>
  </si>
  <si>
    <t>Total Revenue</t>
  </si>
  <si>
    <t>Revenue-By Fund Type</t>
  </si>
  <si>
    <t>General Fund</t>
  </si>
  <si>
    <t>Auxiliary Fund</t>
  </si>
  <si>
    <t>Restricted Fund</t>
  </si>
  <si>
    <t>State Appropriations (millions) by FY</t>
  </si>
  <si>
    <t>State appropriation</t>
  </si>
  <si>
    <t>% change vs. prior year</t>
  </si>
  <si>
    <t>$ change vs. prior year</t>
  </si>
  <si>
    <t>Inflation rate by fiscal year</t>
  </si>
  <si>
    <t>Inflation rate %</t>
  </si>
  <si>
    <t>2020-21 fee for service</t>
  </si>
  <si>
    <t>-</t>
  </si>
  <si>
    <t>2020-21 College Opportunity Fund (COF)</t>
  </si>
  <si>
    <t>2020-21 Total</t>
  </si>
  <si>
    <t>2021-22 fee for service</t>
  </si>
  <si>
    <t>2021-22 College Opportunity Fund (COF)</t>
  </si>
  <si>
    <t>2021-22 Total</t>
  </si>
  <si>
    <t>2022-23 fee for service</t>
  </si>
  <si>
    <t>2022-23 College Opportunity Fund (COF)</t>
  </si>
  <si>
    <t>2022-23 Total</t>
  </si>
  <si>
    <t>Rates</t>
  </si>
  <si>
    <t>FY20</t>
  </si>
  <si>
    <t>FY21</t>
  </si>
  <si>
    <t>FY22</t>
  </si>
  <si>
    <t>GAR</t>
  </si>
  <si>
    <t>GIR</t>
  </si>
  <si>
    <t>GAIR</t>
  </si>
  <si>
    <t>Sponsored Projects  (millions)</t>
  </si>
  <si>
    <t>Fiscal Year</t>
  </si>
  <si>
    <t xml:space="preserve"> # of Proposals </t>
  </si>
  <si>
    <t xml:space="preserve"> # of Awards </t>
  </si>
  <si>
    <t>Award Total</t>
  </si>
  <si>
    <t xml:space="preserve"> Direct Expenses </t>
  </si>
  <si>
    <t>ICR</t>
  </si>
  <si>
    <t>ICR % change vs. prior year</t>
  </si>
  <si>
    <t>2016-2017</t>
  </si>
  <si>
    <t>2017-2018</t>
  </si>
  <si>
    <t>2018-2019</t>
  </si>
  <si>
    <t>2019-2020</t>
  </si>
  <si>
    <t>2020-2021</t>
  </si>
  <si>
    <t>2021-2022</t>
  </si>
  <si>
    <t>ICR Rates</t>
  </si>
  <si>
    <t>Location</t>
  </si>
  <si>
    <t>From</t>
  </si>
  <si>
    <t xml:space="preserve"> To</t>
  </si>
  <si>
    <t>Rate</t>
  </si>
  <si>
    <t>Research</t>
  </si>
  <si>
    <t>On Campus</t>
  </si>
  <si>
    <t>Off Campus</t>
  </si>
  <si>
    <t>Instruction</t>
  </si>
  <si>
    <t>LASP</t>
  </si>
  <si>
    <t>All</t>
  </si>
  <si>
    <t>Employees as of November 1, 2021  (headcount)</t>
  </si>
  <si>
    <t>Faculty &amp; Staff</t>
  </si>
  <si>
    <t>Total</t>
  </si>
  <si>
    <t>Students</t>
  </si>
  <si>
    <t>Professors &amp; Associate &amp; Assistant</t>
  </si>
  <si>
    <t>Graduate Part-time Instructor</t>
  </si>
  <si>
    <t>Instructors/Senior Instructors</t>
  </si>
  <si>
    <t>Teaching Asst</t>
  </si>
  <si>
    <t>Other (lecturer, visting, etc.)</t>
  </si>
  <si>
    <t>Research Asst</t>
  </si>
  <si>
    <t>Academic subtotal</t>
  </si>
  <si>
    <t>Graduate Asst</t>
  </si>
  <si>
    <t>Research Faculty</t>
  </si>
  <si>
    <t>Student Asst</t>
  </si>
  <si>
    <t>University Staff &amp; Officers</t>
  </si>
  <si>
    <t>Classified Staff</t>
  </si>
  <si>
    <t>Student Hourly</t>
  </si>
  <si>
    <t>Total Faculty &amp; Staff</t>
  </si>
  <si>
    <t>Total Students</t>
  </si>
  <si>
    <t xml:space="preserve">Fringe Benefit Rates  </t>
  </si>
  <si>
    <t>Employee Group</t>
  </si>
  <si>
    <t>effective 7/1/21 Full-time/Perm</t>
  </si>
  <si>
    <t>effective 7/1/21 Part-time/Temp</t>
  </si>
  <si>
    <t>effective 7/1/22 Full-time/Perm</t>
  </si>
  <si>
    <t>effective 7/1/22 Part-time/Temp</t>
  </si>
  <si>
    <t>Hourly</t>
  </si>
  <si>
    <t>University Staff/Research Faculty</t>
  </si>
  <si>
    <t>Regular Faculty</t>
  </si>
  <si>
    <t>Student Faculty</t>
  </si>
  <si>
    <t xml:space="preserve">AY Tuition &amp; Mandatory Fees: Undergraduate </t>
  </si>
  <si>
    <t>Undergraduate tuition by program*</t>
  </si>
  <si>
    <t>Resident full-time AY21-22 $</t>
  </si>
  <si>
    <t>Resident full-time AY22-23 $</t>
  </si>
  <si>
    <t>Resident Full-time % change</t>
  </si>
  <si>
    <t>Non-resident full-time AY21-22 $</t>
  </si>
  <si>
    <t>Non-resident full-time AY22-23 $</t>
  </si>
  <si>
    <t>Non-resident full-time % change</t>
  </si>
  <si>
    <t>Business</t>
  </si>
  <si>
    <t>CEAS/A&amp;S NS**</t>
  </si>
  <si>
    <t>CMCI</t>
  </si>
  <si>
    <t>Music</t>
  </si>
  <si>
    <t>A&amp;S, Other (Base)</t>
  </si>
  <si>
    <t>Mandatory Fees</t>
  </si>
  <si>
    <t>Base tuition and fees</t>
  </si>
  <si>
    <t>*FY23 incoming resident tuition is shown as the amount owed after the College Opportunity Fund (COF) stipend of $104/ credit hour is applied.
**A&amp;S NS Tuition Rate began in AY22-23</t>
  </si>
  <si>
    <t>Please note that the non resident tuition amount shown is for first year and transfer students only. This is not the rate for students with the tuition guarantee.</t>
  </si>
  <si>
    <t>AY Tuition &amp; Mandatory Fees: Graduate</t>
  </si>
  <si>
    <t>Graduate tuition by program*</t>
  </si>
  <si>
    <t>Resident Full-time AY21-22 $</t>
  </si>
  <si>
    <t>Resident Full-time AY22-23 $</t>
  </si>
  <si>
    <t>Non-resident Full-time AY21-22 $</t>
  </si>
  <si>
    <t>Non-resident Full-time AY22-23 $</t>
  </si>
  <si>
    <t>Non-resident Full-time % change</t>
  </si>
  <si>
    <t>Law JD</t>
  </si>
  <si>
    <t>Business PhD</t>
  </si>
  <si>
    <t>Engineering</t>
  </si>
  <si>
    <t>Base Tuition + Fees</t>
  </si>
  <si>
    <t>*See Bursar's website for Professional Masters rates, Int'l student rates, and more information.</t>
  </si>
  <si>
    <t>Student Statistics (headcount)</t>
  </si>
  <si>
    <t>Fall 2021</t>
  </si>
  <si>
    <t>Fall 2022</t>
  </si>
  <si>
    <t># change</t>
  </si>
  <si>
    <t>% change</t>
  </si>
  <si>
    <t>All Students</t>
  </si>
  <si>
    <t>Undergraduate</t>
  </si>
  <si>
    <t>Graduate</t>
  </si>
  <si>
    <t>Women</t>
  </si>
  <si>
    <t>Men</t>
  </si>
  <si>
    <t>Colorado Resident</t>
  </si>
  <si>
    <t>Non-Resident</t>
  </si>
  <si>
    <t>Racial/Ethnic Diversity</t>
  </si>
  <si>
    <t>International</t>
  </si>
  <si>
    <r>
      <t xml:space="preserve">Enrollment Summary  </t>
    </r>
    <r>
      <rPr>
        <b/>
        <i/>
        <sz val="8"/>
        <color theme="1"/>
        <rFont val="Calibri"/>
        <family val="2"/>
        <scheme val="minor"/>
      </rPr>
      <t>(reportable hrs)</t>
    </r>
  </si>
  <si>
    <t>Level</t>
  </si>
  <si>
    <t>Residency</t>
  </si>
  <si>
    <t>Fall 21 headcount</t>
  </si>
  <si>
    <t>Fall 22 headcount</t>
  </si>
  <si>
    <t>Fall 22 % total</t>
  </si>
  <si>
    <t>Resident</t>
  </si>
  <si>
    <t>Non-resident</t>
  </si>
  <si>
    <t xml:space="preserve">All </t>
  </si>
  <si>
    <t>Enrollment Summary by Discipline College - Undergraduate (fall 2022 reportable hours)</t>
  </si>
  <si>
    <t>School/College</t>
  </si>
  <si>
    <t>Resident headcount</t>
  </si>
  <si>
    <t>Resident average hours</t>
  </si>
  <si>
    <t>Non-resident headcount</t>
  </si>
  <si>
    <t>Non-resident average hours</t>
  </si>
  <si>
    <t>Arts &amp; Sciences</t>
  </si>
  <si>
    <t>Education</t>
  </si>
  <si>
    <t>Environmental Design</t>
  </si>
  <si>
    <t>Program in Exploratory Studies</t>
  </si>
  <si>
    <t>Non-Degree</t>
  </si>
  <si>
    <t>Other CU campuses</t>
  </si>
  <si>
    <t>Total Undergraduate</t>
  </si>
  <si>
    <t>Enrollment Summary by Discipline College - Graduate (fall 2022 reportable hours)</t>
  </si>
  <si>
    <t>Graduate School</t>
  </si>
  <si>
    <t>Law</t>
  </si>
  <si>
    <t>Total Graduate</t>
  </si>
  <si>
    <t>Enrollment Summary by Discipline College - Total (fall 2022 reportable hours)</t>
  </si>
  <si>
    <t>Total Undergraduate and Graduate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</si>
</sst>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&quot;$&quot;#,##0.0_);[Red]\(&quot;$&quot;#,##0.0\)"/>
    <numFmt numFmtId="167" formatCode="&quot;$&quot;#,##0.0_);\(&quot;$&quot;#,##0.0\)"/>
    <numFmt numFmtId="168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i/>
      <sz val="7.5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3" tint="0.59999389629810485"/>
      <name val="Arial"/>
      <family val="2"/>
    </font>
    <font>
      <b/>
      <sz val="10"/>
      <color rgb="FFFF0000"/>
      <name val="Arial"/>
      <family val="2"/>
    </font>
    <font>
      <u/>
      <sz val="10"/>
      <color indexed="12"/>
      <name val="Arial"/>
      <family val="2"/>
    </font>
    <font>
      <b/>
      <sz val="8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rgb="FF0D0D0D"/>
      <name val="Calibri"/>
      <family val="2"/>
      <scheme val="minor"/>
    </font>
    <font>
      <sz val="8"/>
      <color rgb="FF0D0D0D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u/>
      <sz val="8"/>
      <name val="Calibri"/>
      <family val="2"/>
      <scheme val="minor"/>
    </font>
    <font>
      <sz val="7"/>
      <color rgb="FF000000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4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260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164" fontId="7" fillId="0" borderId="2" xfId="1" applyNumberFormat="1" applyFont="1" applyFill="1" applyBorder="1" applyAlignment="1">
      <alignment horizontal="right"/>
    </xf>
    <xf numFmtId="165" fontId="7" fillId="0" borderId="2" xfId="0" applyNumberFormat="1" applyFont="1" applyBorder="1" applyAlignment="1">
      <alignment horizontal="right"/>
    </xf>
    <xf numFmtId="164" fontId="0" fillId="0" borderId="0" xfId="1" applyNumberFormat="1" applyFont="1" applyFill="1" applyBorder="1" applyAlignment="1">
      <alignment wrapText="1"/>
    </xf>
    <xf numFmtId="6" fontId="0" fillId="0" borderId="0" xfId="0" applyNumberFormat="1" applyAlignment="1">
      <alignment wrapText="1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right" vertical="center" wrapText="1"/>
    </xf>
    <xf numFmtId="10" fontId="5" fillId="0" borderId="0" xfId="0" applyNumberFormat="1" applyFont="1" applyAlignment="1">
      <alignment horizontal="center" vertical="center" wrapText="1"/>
    </xf>
    <xf numFmtId="164" fontId="0" fillId="0" borderId="0" xfId="1" applyNumberFormat="1" applyFont="1"/>
    <xf numFmtId="165" fontId="0" fillId="0" borderId="0" xfId="2" applyNumberFormat="1" applyFont="1"/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/>
    <xf numFmtId="6" fontId="5" fillId="0" borderId="0" xfId="0" applyNumberFormat="1" applyFont="1" applyAlignment="1">
      <alignment horizontal="right" vertical="center" wrapText="1"/>
    </xf>
    <xf numFmtId="6" fontId="7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8" fontId="5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 wrapText="1"/>
    </xf>
    <xf numFmtId="9" fontId="7" fillId="0" borderId="4" xfId="2" applyFont="1" applyFill="1" applyBorder="1" applyAlignment="1">
      <alignment horizontal="center" vertical="center" wrapText="1"/>
    </xf>
    <xf numFmtId="9" fontId="5" fillId="0" borderId="0" xfId="2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6" fontId="10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11" fillId="0" borderId="0" xfId="0" applyFont="1"/>
    <xf numFmtId="0" fontId="5" fillId="0" borderId="10" xfId="0" applyFont="1" applyBorder="1" applyAlignment="1">
      <alignment horizontal="left" vertical="center"/>
    </xf>
    <xf numFmtId="166" fontId="5" fillId="0" borderId="10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7" fontId="5" fillId="0" borderId="1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9" fontId="5" fillId="0" borderId="8" xfId="2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9" fontId="5" fillId="0" borderId="3" xfId="2" applyFont="1" applyFill="1" applyBorder="1" applyAlignment="1">
      <alignment horizontal="center" vertical="center" wrapText="1"/>
    </xf>
    <xf numFmtId="165" fontId="0" fillId="0" borderId="0" xfId="2" applyNumberFormat="1" applyFont="1" applyAlignment="1">
      <alignment wrapText="1"/>
    </xf>
    <xf numFmtId="0" fontId="5" fillId="0" borderId="10" xfId="0" applyFont="1" applyBorder="1" applyAlignment="1">
      <alignment vertical="center"/>
    </xf>
    <xf numFmtId="166" fontId="5" fillId="0" borderId="11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165" fontId="7" fillId="0" borderId="12" xfId="2" applyNumberFormat="1" applyFont="1" applyFill="1" applyBorder="1" applyAlignment="1">
      <alignment horizontal="center" wrapText="1"/>
    </xf>
    <xf numFmtId="165" fontId="7" fillId="0" borderId="6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0" fontId="5" fillId="0" borderId="6" xfId="0" applyNumberFormat="1" applyFont="1" applyBorder="1" applyAlignment="1">
      <alignment horizontal="center" vertical="center" wrapText="1"/>
    </xf>
    <xf numFmtId="10" fontId="5" fillId="0" borderId="5" xfId="0" applyNumberFormat="1" applyFont="1" applyBorder="1" applyAlignment="1">
      <alignment horizontal="center" vertical="center" wrapText="1"/>
    </xf>
    <xf numFmtId="0" fontId="12" fillId="0" borderId="0" xfId="0" quotePrefix="1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quotePrefix="1" applyFont="1" applyAlignment="1">
      <alignment horizontal="center"/>
    </xf>
    <xf numFmtId="0" fontId="12" fillId="0" borderId="0" xfId="0" applyFont="1"/>
    <xf numFmtId="0" fontId="4" fillId="0" borderId="3" xfId="0" applyFont="1" applyBorder="1" applyAlignment="1">
      <alignment vertical="center"/>
    </xf>
    <xf numFmtId="10" fontId="5" fillId="0" borderId="10" xfId="0" applyNumberFormat="1" applyFont="1" applyBorder="1" applyAlignment="1">
      <alignment horizontal="center" vertical="center" wrapText="1"/>
    </xf>
    <xf numFmtId="10" fontId="5" fillId="0" borderId="1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10" fontId="13" fillId="0" borderId="0" xfId="0" applyNumberFormat="1" applyFont="1" applyAlignment="1">
      <alignment horizontal="center"/>
    </xf>
    <xf numFmtId="10" fontId="13" fillId="0" borderId="0" xfId="2" applyNumberFormat="1" applyFont="1" applyFill="1" applyBorder="1" applyAlignment="1"/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6" xfId="0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center" vertical="center" wrapText="1"/>
    </xf>
    <xf numFmtId="8" fontId="5" fillId="0" borderId="6" xfId="0" applyNumberFormat="1" applyFont="1" applyBorder="1" applyAlignment="1">
      <alignment horizontal="center" vertical="center" wrapText="1"/>
    </xf>
    <xf numFmtId="0" fontId="14" fillId="0" borderId="0" xfId="0" applyFont="1"/>
    <xf numFmtId="0" fontId="15" fillId="0" borderId="0" xfId="3" applyAlignment="1" applyProtection="1"/>
    <xf numFmtId="3" fontId="5" fillId="0" borderId="2" xfId="0" applyNumberFormat="1" applyFont="1" applyBorder="1" applyAlignment="1">
      <alignment horizontal="center" vertical="center" wrapText="1"/>
    </xf>
    <xf numFmtId="8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8" fontId="5" fillId="0" borderId="10" xfId="0" applyNumberFormat="1" applyFont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horizontal="center" vertical="center" wrapText="1"/>
    </xf>
    <xf numFmtId="8" fontId="5" fillId="0" borderId="0" xfId="0" applyNumberFormat="1" applyFont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14" fontId="5" fillId="0" borderId="6" xfId="0" applyNumberFormat="1" applyFont="1" applyBorder="1" applyAlignment="1">
      <alignment horizontal="left" vertical="center" wrapText="1"/>
    </xf>
    <xf numFmtId="10" fontId="5" fillId="0" borderId="9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14" fontId="5" fillId="0" borderId="2" xfId="0" applyNumberFormat="1" applyFont="1" applyBorder="1" applyAlignment="1">
      <alignment horizontal="left" vertical="center" wrapText="1"/>
    </xf>
    <xf numFmtId="0" fontId="15" fillId="0" borderId="0" xfId="3" applyAlignment="1" applyProtection="1">
      <alignment wrapText="1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14" fontId="5" fillId="0" borderId="1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2" borderId="13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4" borderId="13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/>
    </xf>
    <xf numFmtId="3" fontId="9" fillId="0" borderId="14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7" fillId="0" borderId="0" xfId="3" applyFont="1" applyAlignment="1" applyProtection="1">
      <alignment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16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3" fontId="9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vertical="center" wrapText="1"/>
    </xf>
    <xf numFmtId="0" fontId="19" fillId="4" borderId="10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2" xfId="2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/>
    </xf>
    <xf numFmtId="165" fontId="5" fillId="0" borderId="10" xfId="2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/>
    </xf>
    <xf numFmtId="0" fontId="21" fillId="2" borderId="15" xfId="0" applyFont="1" applyFill="1" applyBorder="1" applyAlignment="1">
      <alignment wrapText="1"/>
    </xf>
    <xf numFmtId="0" fontId="21" fillId="2" borderId="4" xfId="0" applyFont="1" applyFill="1" applyBorder="1" applyAlignment="1">
      <alignment wrapText="1"/>
    </xf>
    <xf numFmtId="0" fontId="22" fillId="4" borderId="1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3" fontId="7" fillId="0" borderId="6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3" fontId="7" fillId="0" borderId="12" xfId="0" applyNumberFormat="1" applyFont="1" applyBorder="1" applyAlignment="1">
      <alignment horizontal="center" vertical="center" wrapText="1"/>
    </xf>
    <xf numFmtId="165" fontId="7" fillId="0" borderId="1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24" fillId="0" borderId="11" xfId="0" applyFont="1" applyBorder="1" applyAlignment="1">
      <alignment vertical="center"/>
    </xf>
    <xf numFmtId="0" fontId="24" fillId="0" borderId="18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/>
    </xf>
    <xf numFmtId="0" fontId="25" fillId="0" borderId="11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10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7" fillId="0" borderId="2" xfId="2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10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9" fontId="7" fillId="0" borderId="14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3" fontId="7" fillId="0" borderId="2" xfId="0" applyNumberFormat="1" applyFont="1" applyBorder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3" fontId="7" fillId="0" borderId="18" xfId="0" applyNumberFormat="1" applyFont="1" applyBorder="1" applyAlignment="1">
      <alignment horizontal="center" wrapText="1"/>
    </xf>
    <xf numFmtId="9" fontId="7" fillId="0" borderId="11" xfId="0" applyNumberFormat="1" applyFont="1" applyBorder="1" applyAlignment="1">
      <alignment horizontal="center" vertical="center" wrapText="1"/>
    </xf>
    <xf numFmtId="0" fontId="22" fillId="2" borderId="13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22" fillId="4" borderId="11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168" fontId="7" fillId="0" borderId="5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/>
    </xf>
    <xf numFmtId="168" fontId="7" fillId="0" borderId="12" xfId="0" applyNumberFormat="1" applyFont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6" fillId="4" borderId="11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168" fontId="0" fillId="0" borderId="0" xfId="0" applyNumberFormat="1" applyAlignment="1">
      <alignment wrapText="1"/>
    </xf>
    <xf numFmtId="0" fontId="7" fillId="0" borderId="13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28" fillId="0" borderId="0" xfId="0" applyFont="1"/>
    <xf numFmtId="38" fontId="29" fillId="0" borderId="0" xfId="0" applyNumberFormat="1" applyFont="1" applyAlignment="1">
      <alignment horizontal="right"/>
    </xf>
    <xf numFmtId="168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0" fontId="16" fillId="0" borderId="0" xfId="0" applyFont="1" applyAlignment="1">
      <alignment horizontal="center" vertical="center" wrapText="1"/>
    </xf>
    <xf numFmtId="168" fontId="9" fillId="0" borderId="0" xfId="0" applyNumberFormat="1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9F7A2-D0AC-4763-B8A5-80E0F0841243}">
  <dimension ref="A1:P175"/>
  <sheetViews>
    <sheetView tabSelected="1" topLeftCell="A72" workbookViewId="0">
      <selection activeCell="H94" sqref="H94"/>
    </sheetView>
  </sheetViews>
  <sheetFormatPr baseColWidth="10" defaultColWidth="9.1640625" defaultRowHeight="15" x14ac:dyDescent="0.2"/>
  <cols>
    <col min="1" max="1" width="30.5" customWidth="1"/>
    <col min="2" max="2" width="14" style="2" customWidth="1"/>
    <col min="3" max="3" width="15.6640625" style="2" customWidth="1"/>
    <col min="4" max="4" width="14.5" style="2" customWidth="1"/>
    <col min="5" max="5" width="20" style="2" customWidth="1"/>
    <col min="6" max="6" width="19.33203125" style="2" customWidth="1"/>
    <col min="7" max="7" width="11.1640625" style="2" customWidth="1"/>
    <col min="8" max="8" width="23.83203125" style="2" customWidth="1"/>
    <col min="9" max="9" width="15.1640625" customWidth="1"/>
    <col min="10" max="10" width="9" customWidth="1"/>
    <col min="14" max="14" width="37.1640625" bestFit="1" customWidth="1"/>
    <col min="15" max="15" width="17.6640625" bestFit="1" customWidth="1"/>
  </cols>
  <sheetData>
    <row r="1" spans="1:16" x14ac:dyDescent="0.2">
      <c r="A1" s="1" t="s">
        <v>0</v>
      </c>
    </row>
    <row r="2" spans="1:16" ht="16" thickBot="1" x14ac:dyDescent="0.25"/>
    <row r="3" spans="1:16" ht="16" thickBot="1" x14ac:dyDescent="0.25">
      <c r="A3" s="3" t="s">
        <v>1</v>
      </c>
      <c r="B3" s="4" t="s">
        <v>2</v>
      </c>
      <c r="C3" s="4" t="s">
        <v>3</v>
      </c>
      <c r="H3" s="5"/>
      <c r="I3" s="6"/>
      <c r="J3" s="6"/>
    </row>
    <row r="4" spans="1:16" x14ac:dyDescent="0.2">
      <c r="A4" s="7" t="s">
        <v>4</v>
      </c>
      <c r="B4" s="8">
        <v>102376033</v>
      </c>
      <c r="C4" s="9">
        <v>4.7770783472531941E-2</v>
      </c>
      <c r="E4" s="10"/>
      <c r="F4" s="11"/>
      <c r="H4" s="12"/>
      <c r="I4" s="13"/>
      <c r="J4" s="14"/>
      <c r="O4" s="15"/>
      <c r="P4" s="16"/>
    </row>
    <row r="5" spans="1:16" x14ac:dyDescent="0.2">
      <c r="A5" s="17" t="s">
        <v>5</v>
      </c>
      <c r="B5" s="8">
        <v>932180184</v>
      </c>
      <c r="C5" s="9">
        <v>0.43497463637069217</v>
      </c>
      <c r="H5" s="18"/>
      <c r="I5" s="13"/>
      <c r="J5" s="14"/>
      <c r="O5" s="15"/>
      <c r="P5" s="16"/>
    </row>
    <row r="6" spans="1:16" x14ac:dyDescent="0.2">
      <c r="A6" s="17" t="s">
        <v>6</v>
      </c>
      <c r="B6" s="8">
        <v>425272420.65000004</v>
      </c>
      <c r="C6" s="9">
        <v>0.19844094490075301</v>
      </c>
      <c r="D6" s="19"/>
      <c r="H6" s="18"/>
      <c r="I6" s="20"/>
      <c r="J6" s="14"/>
      <c r="O6" s="15"/>
      <c r="P6" s="16"/>
    </row>
    <row r="7" spans="1:16" x14ac:dyDescent="0.2">
      <c r="A7" s="17" t="s">
        <v>7</v>
      </c>
      <c r="B7" s="8">
        <v>131619057.15000001</v>
      </c>
      <c r="C7" s="9">
        <v>6.1416185954103704E-2</v>
      </c>
      <c r="E7" s="11"/>
      <c r="H7" s="18"/>
      <c r="I7" s="20"/>
      <c r="J7" s="14"/>
      <c r="O7" s="15"/>
      <c r="P7" s="16"/>
    </row>
    <row r="8" spans="1:16" x14ac:dyDescent="0.2">
      <c r="A8" s="17" t="s">
        <v>8</v>
      </c>
      <c r="B8" s="8">
        <v>99948334</v>
      </c>
      <c r="C8" s="9">
        <v>4.6637968692870742E-2</v>
      </c>
      <c r="H8" s="18"/>
      <c r="I8" s="21"/>
      <c r="J8" s="14"/>
      <c r="O8" s="15"/>
      <c r="P8" s="16"/>
    </row>
    <row r="9" spans="1:16" x14ac:dyDescent="0.2">
      <c r="A9" s="7" t="s">
        <v>9</v>
      </c>
      <c r="B9" s="8">
        <v>115200000</v>
      </c>
      <c r="C9" s="9">
        <v>5.3754712844125141E-2</v>
      </c>
      <c r="E9" s="22"/>
      <c r="H9" s="12"/>
      <c r="I9" s="21"/>
      <c r="J9" s="14"/>
      <c r="O9" s="15"/>
      <c r="P9" s="16"/>
    </row>
    <row r="10" spans="1:16" x14ac:dyDescent="0.2">
      <c r="A10" s="23" t="s">
        <v>10</v>
      </c>
      <c r="B10" s="8">
        <v>30410094.920000002</v>
      </c>
      <c r="C10" s="9">
        <v>1.4189981944333237E-2</v>
      </c>
      <c r="H10" s="24"/>
      <c r="I10" s="20"/>
      <c r="J10" s="14"/>
      <c r="O10" s="15"/>
      <c r="P10" s="16"/>
    </row>
    <row r="11" spans="1:16" x14ac:dyDescent="0.2">
      <c r="A11" s="17" t="s">
        <v>11</v>
      </c>
      <c r="B11" s="8">
        <v>280040947.88999999</v>
      </c>
      <c r="C11" s="9">
        <v>0.13067292307659342</v>
      </c>
      <c r="H11" s="18"/>
      <c r="I11" s="20"/>
      <c r="J11" s="14"/>
      <c r="O11" s="15"/>
      <c r="P11" s="16"/>
    </row>
    <row r="12" spans="1:16" ht="16" thickBot="1" x14ac:dyDescent="0.25">
      <c r="A12" s="17" t="s">
        <v>12</v>
      </c>
      <c r="B12" s="8">
        <v>26020837</v>
      </c>
      <c r="C12" s="9">
        <v>1.2141863028635302E-2</v>
      </c>
      <c r="H12" s="18"/>
      <c r="I12" s="20"/>
      <c r="J12" s="14"/>
      <c r="O12" s="15"/>
      <c r="P12" s="16"/>
    </row>
    <row r="13" spans="1:16" ht="16" thickBot="1" x14ac:dyDescent="0.25">
      <c r="A13" s="25" t="s">
        <v>13</v>
      </c>
      <c r="B13" s="26">
        <v>2143067908</v>
      </c>
      <c r="C13" s="27">
        <v>1.0000000002846385</v>
      </c>
      <c r="H13" s="28"/>
      <c r="I13" s="13"/>
      <c r="J13" s="14"/>
      <c r="O13" s="15"/>
      <c r="P13" s="16"/>
    </row>
    <row r="14" spans="1:16" ht="16" thickBot="1" x14ac:dyDescent="0.25">
      <c r="A14" s="29"/>
      <c r="B14" s="30"/>
      <c r="C14" s="14"/>
      <c r="H14" s="31"/>
      <c r="I14" s="30"/>
      <c r="J14" s="14"/>
      <c r="O14" s="15"/>
      <c r="P14" s="16"/>
    </row>
    <row r="15" spans="1:16" ht="16" thickBot="1" x14ac:dyDescent="0.25">
      <c r="A15" s="3" t="s">
        <v>14</v>
      </c>
      <c r="B15" s="32" t="s">
        <v>2</v>
      </c>
      <c r="C15" s="33" t="s">
        <v>3</v>
      </c>
      <c r="H15" s="5"/>
      <c r="I15" s="6"/>
      <c r="J15" s="6"/>
      <c r="O15" s="15"/>
      <c r="P15" s="16"/>
    </row>
    <row r="16" spans="1:16" x14ac:dyDescent="0.2">
      <c r="A16" s="7" t="s">
        <v>15</v>
      </c>
      <c r="B16" s="8">
        <v>1038560495</v>
      </c>
      <c r="C16" s="34">
        <v>0.48461389903451252</v>
      </c>
      <c r="H16" s="12"/>
      <c r="I16" s="35"/>
      <c r="J16" s="14"/>
      <c r="O16" s="15"/>
      <c r="P16" s="16"/>
    </row>
    <row r="17" spans="1:16" x14ac:dyDescent="0.2">
      <c r="A17" s="7" t="s">
        <v>16</v>
      </c>
      <c r="B17" s="8">
        <v>464019991.7700001</v>
      </c>
      <c r="C17" s="34">
        <v>0.21652136637608402</v>
      </c>
      <c r="H17" s="12"/>
      <c r="I17" s="20"/>
      <c r="J17" s="14"/>
      <c r="O17" s="15"/>
      <c r="P17" s="16"/>
    </row>
    <row r="18" spans="1:16" ht="16" thickBot="1" x14ac:dyDescent="0.25">
      <c r="A18" s="7" t="s">
        <v>17</v>
      </c>
      <c r="B18" s="8">
        <v>640487421.66000009</v>
      </c>
      <c r="C18" s="34">
        <v>0.29886473458940349</v>
      </c>
      <c r="H18" s="12"/>
      <c r="I18" s="20"/>
      <c r="J18" s="14"/>
      <c r="O18" s="15"/>
      <c r="P18" s="16"/>
    </row>
    <row r="19" spans="1:16" ht="16" thickBot="1" x14ac:dyDescent="0.25">
      <c r="A19" s="25" t="s">
        <v>13</v>
      </c>
      <c r="B19" s="26">
        <v>2143067908.4300001</v>
      </c>
      <c r="C19" s="36">
        <v>1</v>
      </c>
      <c r="H19" s="28"/>
      <c r="I19" s="20"/>
      <c r="J19" s="37"/>
    </row>
    <row r="20" spans="1:16" ht="16" thickBot="1" x14ac:dyDescent="0.25">
      <c r="A20" s="38"/>
    </row>
    <row r="21" spans="1:16" ht="16" thickBot="1" x14ac:dyDescent="0.25">
      <c r="A21" s="39" t="s">
        <v>18</v>
      </c>
      <c r="B21" s="40" t="s">
        <v>19</v>
      </c>
      <c r="C21" s="40" t="s">
        <v>20</v>
      </c>
      <c r="D21" s="40" t="s">
        <v>21</v>
      </c>
      <c r="E21" s="4" t="s">
        <v>22</v>
      </c>
      <c r="F21" s="41" t="s">
        <v>23</v>
      </c>
    </row>
    <row r="22" spans="1:16" x14ac:dyDescent="0.2">
      <c r="A22" s="7" t="s">
        <v>24</v>
      </c>
      <c r="B22" s="42">
        <v>20.75</v>
      </c>
      <c r="C22" s="43" t="s">
        <v>25</v>
      </c>
      <c r="D22" s="44"/>
      <c r="E22" s="45">
        <v>2016</v>
      </c>
      <c r="F22" s="46">
        <v>2.8000000000000001E-2</v>
      </c>
    </row>
    <row r="23" spans="1:16" x14ac:dyDescent="0.2">
      <c r="A23" s="7" t="s">
        <v>26</v>
      </c>
      <c r="B23" s="47">
        <v>17.57</v>
      </c>
      <c r="C23" s="48" t="s">
        <v>25</v>
      </c>
      <c r="D23" s="49"/>
      <c r="E23" s="50">
        <v>2017</v>
      </c>
      <c r="F23" s="51">
        <v>1.2E-2</v>
      </c>
      <c r="G23" s="52"/>
    </row>
    <row r="24" spans="1:16" ht="16" thickBot="1" x14ac:dyDescent="0.25">
      <c r="A24" s="53" t="s">
        <v>27</v>
      </c>
      <c r="B24" s="54">
        <v>38.32</v>
      </c>
      <c r="C24" s="55">
        <v>-0.57987062822058988</v>
      </c>
      <c r="D24" s="56">
        <v>-52.9</v>
      </c>
      <c r="E24" s="50">
        <v>2018</v>
      </c>
      <c r="F24" s="51">
        <v>2.8000000000000001E-2</v>
      </c>
    </row>
    <row r="25" spans="1:16" x14ac:dyDescent="0.2">
      <c r="A25" s="57" t="s">
        <v>28</v>
      </c>
      <c r="B25" s="42">
        <v>56.46</v>
      </c>
      <c r="C25" s="58" t="s">
        <v>25</v>
      </c>
      <c r="D25" s="44"/>
      <c r="E25" s="50">
        <v>2019</v>
      </c>
      <c r="F25" s="51">
        <v>3.4000000000000002E-2</v>
      </c>
    </row>
    <row r="26" spans="1:16" x14ac:dyDescent="0.2">
      <c r="A26" s="59" t="s">
        <v>29</v>
      </c>
      <c r="B26" s="47">
        <v>42.29</v>
      </c>
      <c r="C26" s="60" t="s">
        <v>25</v>
      </c>
      <c r="D26" s="49"/>
      <c r="E26" s="50">
        <v>2020</v>
      </c>
      <c r="F26" s="51">
        <v>2.7300000000000001E-2</v>
      </c>
      <c r="H26" s="61"/>
    </row>
    <row r="27" spans="1:16" ht="16" thickBot="1" x14ac:dyDescent="0.25">
      <c r="A27" s="62" t="s">
        <v>30</v>
      </c>
      <c r="B27" s="54">
        <v>98.75</v>
      </c>
      <c r="C27" s="55">
        <v>1.5769832985386221</v>
      </c>
      <c r="D27" s="63">
        <v>60.43</v>
      </c>
      <c r="E27" s="50">
        <v>2021</v>
      </c>
      <c r="F27" s="51">
        <v>1.924E-2</v>
      </c>
    </row>
    <row r="28" spans="1:16" ht="16" thickBot="1" x14ac:dyDescent="0.25">
      <c r="A28" s="57" t="s">
        <v>31</v>
      </c>
      <c r="B28" s="47">
        <v>55</v>
      </c>
      <c r="C28" s="60" t="s">
        <v>25</v>
      </c>
      <c r="D28" s="49"/>
      <c r="E28" s="64">
        <v>2022</v>
      </c>
      <c r="F28" s="65">
        <v>1.95E-2</v>
      </c>
    </row>
    <row r="29" spans="1:16" x14ac:dyDescent="0.2">
      <c r="A29" s="59" t="s">
        <v>32</v>
      </c>
      <c r="B29" s="47">
        <v>47.4</v>
      </c>
      <c r="C29" s="60" t="s">
        <v>25</v>
      </c>
      <c r="D29" s="49"/>
      <c r="E29" s="253">
        <v>2023</v>
      </c>
      <c r="F29" s="255">
        <v>3.5400000000000001E-2</v>
      </c>
    </row>
    <row r="30" spans="1:16" ht="16" thickBot="1" x14ac:dyDescent="0.25">
      <c r="A30" s="62" t="s">
        <v>33</v>
      </c>
      <c r="B30" s="54">
        <v>102.4</v>
      </c>
      <c r="C30" s="55">
        <f>(B30-B27)/B27</f>
        <v>3.6962025316455753E-2</v>
      </c>
      <c r="D30" s="63">
        <v>3.6</v>
      </c>
      <c r="E30" s="254"/>
      <c r="F30" s="256"/>
    </row>
    <row r="31" spans="1:16" ht="16" thickBot="1" x14ac:dyDescent="0.25">
      <c r="E31" s="69"/>
      <c r="F31" s="14"/>
    </row>
    <row r="32" spans="1:16" ht="16" thickBot="1" x14ac:dyDescent="0.25">
      <c r="A32" s="70" t="s">
        <v>34</v>
      </c>
      <c r="B32" s="41" t="s">
        <v>35</v>
      </c>
      <c r="C32" s="41" t="s">
        <v>36</v>
      </c>
      <c r="D32" s="41" t="s">
        <v>37</v>
      </c>
      <c r="E32" s="41" t="s">
        <v>2</v>
      </c>
    </row>
    <row r="33" spans="1:12" x14ac:dyDescent="0.2">
      <c r="A33" s="71" t="s">
        <v>38</v>
      </c>
      <c r="B33" s="72">
        <v>7.0599999999999996E-2</v>
      </c>
      <c r="C33" s="73">
        <v>7.2599999999999998E-2</v>
      </c>
      <c r="D33" s="73">
        <v>7.2599999999999998E-2</v>
      </c>
      <c r="E33" s="73">
        <v>7.6399999999999996E-2</v>
      </c>
      <c r="F33" s="52"/>
      <c r="H33" s="74"/>
      <c r="I33" s="75"/>
      <c r="J33" s="76"/>
      <c r="K33" s="76"/>
      <c r="L33" s="77"/>
    </row>
    <row r="34" spans="1:12" ht="16" thickBot="1" x14ac:dyDescent="0.25">
      <c r="A34" s="78" t="s">
        <v>39</v>
      </c>
      <c r="B34" s="79">
        <v>6.1999999999999998E-3</v>
      </c>
      <c r="C34" s="80">
        <v>5.8999999999999999E-3</v>
      </c>
      <c r="D34" s="80">
        <v>6.3E-3</v>
      </c>
      <c r="E34" s="80">
        <v>5.4999999999999997E-3</v>
      </c>
      <c r="H34" s="81"/>
      <c r="I34" s="82"/>
      <c r="J34" s="82"/>
      <c r="K34" s="82"/>
      <c r="L34" s="83"/>
    </row>
    <row r="35" spans="1:12" ht="16" thickBot="1" x14ac:dyDescent="0.25">
      <c r="A35" s="84" t="s">
        <v>40</v>
      </c>
      <c r="B35" s="80">
        <v>7.6799999999999993E-2</v>
      </c>
      <c r="C35" s="80">
        <v>7.85E-2</v>
      </c>
      <c r="D35" s="80">
        <v>7.8899999999999998E-2</v>
      </c>
      <c r="E35" s="80">
        <v>8.1900000000000001E-2</v>
      </c>
      <c r="H35" s="81"/>
      <c r="I35" s="82"/>
      <c r="J35" s="82"/>
      <c r="K35" s="82"/>
      <c r="L35" s="83"/>
    </row>
    <row r="36" spans="1:12" ht="16" thickBot="1" x14ac:dyDescent="0.25">
      <c r="A36" s="85"/>
      <c r="H36" s="81"/>
      <c r="I36" s="82"/>
      <c r="J36" s="82"/>
      <c r="K36" s="82"/>
      <c r="L36" s="83"/>
    </row>
    <row r="37" spans="1:12" ht="16" thickBot="1" x14ac:dyDescent="0.25">
      <c r="A37" s="86" t="s">
        <v>41</v>
      </c>
      <c r="B37" s="87"/>
      <c r="C37" s="87"/>
      <c r="D37" s="87"/>
      <c r="E37" s="87"/>
      <c r="F37" s="87"/>
      <c r="G37" s="87"/>
      <c r="H37" s="88"/>
    </row>
    <row r="38" spans="1:12" ht="16" thickBot="1" x14ac:dyDescent="0.25">
      <c r="A38" s="89" t="s">
        <v>42</v>
      </c>
      <c r="B38" s="89" t="s">
        <v>43</v>
      </c>
      <c r="C38" s="89" t="s">
        <v>44</v>
      </c>
      <c r="D38" s="89" t="s">
        <v>45</v>
      </c>
      <c r="E38" s="89" t="s">
        <v>20</v>
      </c>
      <c r="F38" s="89" t="s">
        <v>46</v>
      </c>
      <c r="G38" s="89" t="s">
        <v>47</v>
      </c>
      <c r="H38" s="90" t="s">
        <v>48</v>
      </c>
      <c r="J38" s="91"/>
    </row>
    <row r="39" spans="1:12" x14ac:dyDescent="0.2">
      <c r="A39" s="92" t="s">
        <v>49</v>
      </c>
      <c r="B39" s="93">
        <v>2348</v>
      </c>
      <c r="C39" s="93">
        <v>2019</v>
      </c>
      <c r="D39" s="94">
        <v>507.9</v>
      </c>
      <c r="E39" s="72">
        <v>0.16300000000000001</v>
      </c>
      <c r="F39" s="94">
        <v>463.6</v>
      </c>
      <c r="G39" s="94">
        <v>89.9</v>
      </c>
      <c r="H39" s="46">
        <v>-2.5000000000000001E-2</v>
      </c>
      <c r="I39" s="95"/>
      <c r="J39" s="96"/>
    </row>
    <row r="40" spans="1:12" x14ac:dyDescent="0.2">
      <c r="A40" s="7" t="s">
        <v>50</v>
      </c>
      <c r="B40" s="97">
        <v>2415</v>
      </c>
      <c r="C40" s="97">
        <v>2195</v>
      </c>
      <c r="D40" s="98">
        <v>511.1</v>
      </c>
      <c r="E40" s="99">
        <v>6.0000000000000001E-3</v>
      </c>
      <c r="F40" s="98">
        <v>496.7</v>
      </c>
      <c r="G40" s="98">
        <v>105.8</v>
      </c>
      <c r="H40" s="51">
        <v>0.17699999999999999</v>
      </c>
    </row>
    <row r="41" spans="1:12" x14ac:dyDescent="0.2">
      <c r="A41" s="7" t="s">
        <v>51</v>
      </c>
      <c r="B41" s="97">
        <v>2412</v>
      </c>
      <c r="C41" s="97">
        <v>2299</v>
      </c>
      <c r="D41" s="98">
        <v>630.9</v>
      </c>
      <c r="E41" s="99">
        <v>0.23439639992173733</v>
      </c>
      <c r="F41" s="98">
        <v>489.9</v>
      </c>
      <c r="G41" s="98">
        <v>109.06</v>
      </c>
      <c r="H41" s="51">
        <v>3.0812854442344096E-2</v>
      </c>
    </row>
    <row r="42" spans="1:12" x14ac:dyDescent="0.2">
      <c r="A42" s="7" t="s">
        <v>52</v>
      </c>
      <c r="B42" s="97">
        <v>2383</v>
      </c>
      <c r="C42" s="97">
        <v>2262</v>
      </c>
      <c r="D42" s="98">
        <v>613.92999999999995</v>
      </c>
      <c r="E42" s="99">
        <v>-2.689808210492951E-2</v>
      </c>
      <c r="F42" s="98">
        <v>499.54</v>
      </c>
      <c r="G42" s="98">
        <v>108.96</v>
      </c>
      <c r="H42" s="51">
        <v>-9.1692646249778582E-4</v>
      </c>
    </row>
    <row r="43" spans="1:12" x14ac:dyDescent="0.2">
      <c r="A43" s="7" t="s">
        <v>53</v>
      </c>
      <c r="B43" s="97">
        <v>2515</v>
      </c>
      <c r="C43" s="97">
        <v>2257</v>
      </c>
      <c r="D43" s="98">
        <v>634.4</v>
      </c>
      <c r="E43" s="99">
        <v>3.3000000000000002E-2</v>
      </c>
      <c r="F43" s="98">
        <v>536.20000000000005</v>
      </c>
      <c r="G43" s="98">
        <v>116.5</v>
      </c>
      <c r="H43" s="51">
        <v>6.9000000000000006E-2</v>
      </c>
    </row>
    <row r="44" spans="1:12" ht="16" thickBot="1" x14ac:dyDescent="0.25">
      <c r="A44" s="53" t="s">
        <v>54</v>
      </c>
      <c r="B44" s="100">
        <v>2338</v>
      </c>
      <c r="C44" s="100">
        <v>2326</v>
      </c>
      <c r="D44" s="101">
        <v>630.1</v>
      </c>
      <c r="E44" s="79">
        <v>-6.7780580075661326E-3</v>
      </c>
      <c r="F44" s="101">
        <v>582.79999999999995</v>
      </c>
      <c r="G44" s="101">
        <v>127</v>
      </c>
      <c r="H44" s="102">
        <v>0.09</v>
      </c>
      <c r="I44" s="19"/>
    </row>
    <row r="45" spans="1:12" ht="16" thickBot="1" x14ac:dyDescent="0.25">
      <c r="A45" s="103"/>
      <c r="B45" s="104"/>
      <c r="C45" s="105"/>
      <c r="D45" s="106"/>
      <c r="E45" s="69"/>
      <c r="F45" s="106"/>
      <c r="G45" s="106"/>
      <c r="H45" s="69"/>
    </row>
    <row r="46" spans="1:12" ht="16" thickBot="1" x14ac:dyDescent="0.25">
      <c r="A46" s="70" t="s">
        <v>55</v>
      </c>
      <c r="B46" s="107" t="s">
        <v>56</v>
      </c>
      <c r="C46" s="108" t="s">
        <v>57</v>
      </c>
      <c r="D46" s="108" t="s">
        <v>58</v>
      </c>
      <c r="E46" s="4" t="s">
        <v>59</v>
      </c>
      <c r="G46" s="109"/>
      <c r="H46" s="109"/>
    </row>
    <row r="47" spans="1:12" x14ac:dyDescent="0.2">
      <c r="A47" s="110" t="s">
        <v>60</v>
      </c>
      <c r="B47" s="111" t="s">
        <v>61</v>
      </c>
      <c r="C47" s="112">
        <v>44378</v>
      </c>
      <c r="D47" s="112">
        <v>45107</v>
      </c>
      <c r="E47" s="113">
        <v>0.56499999999999995</v>
      </c>
      <c r="F47" s="91"/>
      <c r="G47" s="114"/>
      <c r="H47" s="114"/>
    </row>
    <row r="48" spans="1:12" x14ac:dyDescent="0.2">
      <c r="A48" s="115" t="s">
        <v>60</v>
      </c>
      <c r="B48" s="116" t="s">
        <v>62</v>
      </c>
      <c r="C48" s="117">
        <v>44378</v>
      </c>
      <c r="D48" s="117">
        <v>45107</v>
      </c>
      <c r="E48" s="73">
        <v>0.26</v>
      </c>
      <c r="F48" s="118"/>
      <c r="G48" s="114"/>
      <c r="H48" s="114"/>
    </row>
    <row r="49" spans="1:8" x14ac:dyDescent="0.2">
      <c r="A49" s="115" t="s">
        <v>63</v>
      </c>
      <c r="B49" s="116" t="s">
        <v>61</v>
      </c>
      <c r="C49" s="117">
        <v>44378</v>
      </c>
      <c r="D49" s="117">
        <v>45107</v>
      </c>
      <c r="E49" s="73">
        <v>0.47499999999999998</v>
      </c>
      <c r="G49" s="114"/>
      <c r="H49" s="114"/>
    </row>
    <row r="50" spans="1:8" x14ac:dyDescent="0.2">
      <c r="A50" s="115" t="s">
        <v>63</v>
      </c>
      <c r="B50" s="116" t="s">
        <v>62</v>
      </c>
      <c r="C50" s="117">
        <v>44378</v>
      </c>
      <c r="D50" s="117">
        <v>45107</v>
      </c>
      <c r="E50" s="73">
        <v>0.26</v>
      </c>
      <c r="G50" s="114"/>
      <c r="H50" s="114"/>
    </row>
    <row r="51" spans="1:8" ht="16" thickBot="1" x14ac:dyDescent="0.25">
      <c r="A51" s="119" t="s">
        <v>64</v>
      </c>
      <c r="B51" s="120" t="s">
        <v>65</v>
      </c>
      <c r="C51" s="121">
        <v>44378</v>
      </c>
      <c r="D51" s="121">
        <v>45107</v>
      </c>
      <c r="E51" s="80">
        <v>0.43</v>
      </c>
      <c r="G51" s="114"/>
      <c r="H51" s="114"/>
    </row>
    <row r="52" spans="1:8" ht="16" thickBot="1" x14ac:dyDescent="0.25">
      <c r="A52" s="122"/>
      <c r="B52" s="123"/>
      <c r="C52" s="123"/>
      <c r="D52" s="123"/>
      <c r="E52" s="123"/>
      <c r="F52" s="123"/>
      <c r="G52" s="123"/>
      <c r="H52" s="123"/>
    </row>
    <row r="53" spans="1:8" ht="16" thickBot="1" x14ac:dyDescent="0.25">
      <c r="A53" s="124" t="s">
        <v>66</v>
      </c>
      <c r="B53" s="125"/>
      <c r="C53" s="125"/>
      <c r="D53" s="126"/>
    </row>
    <row r="54" spans="1:8" ht="16" thickBot="1" x14ac:dyDescent="0.25">
      <c r="A54" s="127" t="s">
        <v>67</v>
      </c>
      <c r="B54" s="128" t="s">
        <v>68</v>
      </c>
      <c r="C54" s="128" t="s">
        <v>69</v>
      </c>
      <c r="D54" s="129" t="s">
        <v>68</v>
      </c>
    </row>
    <row r="55" spans="1:8" ht="24" x14ac:dyDescent="0.2">
      <c r="A55" s="130" t="s">
        <v>70</v>
      </c>
      <c r="B55" s="131">
        <v>1278</v>
      </c>
      <c r="C55" s="132" t="s">
        <v>71</v>
      </c>
      <c r="D55" s="133">
        <v>248</v>
      </c>
      <c r="F55" s="134"/>
    </row>
    <row r="56" spans="1:8" x14ac:dyDescent="0.2">
      <c r="A56" s="135" t="s">
        <v>72</v>
      </c>
      <c r="B56" s="136">
        <v>519</v>
      </c>
      <c r="C56" s="23" t="s">
        <v>73</v>
      </c>
      <c r="D56" s="137">
        <v>1114</v>
      </c>
    </row>
    <row r="57" spans="1:8" x14ac:dyDescent="0.2">
      <c r="A57" s="138" t="s">
        <v>74</v>
      </c>
      <c r="B57" s="139">
        <v>894</v>
      </c>
      <c r="C57" s="23" t="s">
        <v>75</v>
      </c>
      <c r="D57" s="137">
        <v>1457</v>
      </c>
    </row>
    <row r="58" spans="1:8" x14ac:dyDescent="0.2">
      <c r="A58" s="140" t="s">
        <v>76</v>
      </c>
      <c r="B58" s="141">
        <v>2691</v>
      </c>
      <c r="C58" s="23" t="s">
        <v>77</v>
      </c>
      <c r="D58" s="133">
        <v>207</v>
      </c>
    </row>
    <row r="59" spans="1:8" x14ac:dyDescent="0.2">
      <c r="A59" s="142" t="s">
        <v>78</v>
      </c>
      <c r="B59" s="141">
        <v>2327</v>
      </c>
      <c r="C59" s="143" t="s">
        <v>79</v>
      </c>
      <c r="D59" s="139" t="s">
        <v>25</v>
      </c>
    </row>
    <row r="60" spans="1:8" x14ac:dyDescent="0.2">
      <c r="A60" s="135" t="s">
        <v>80</v>
      </c>
      <c r="B60" s="141">
        <v>3899</v>
      </c>
      <c r="C60" s="144" t="s">
        <v>76</v>
      </c>
      <c r="D60" s="137">
        <v>3026</v>
      </c>
    </row>
    <row r="61" spans="1:8" ht="16" thickBot="1" x14ac:dyDescent="0.25">
      <c r="A61" s="142" t="s">
        <v>81</v>
      </c>
      <c r="B61" s="141">
        <v>954</v>
      </c>
      <c r="C61" s="145" t="s">
        <v>82</v>
      </c>
      <c r="D61" s="146">
        <v>4815</v>
      </c>
    </row>
    <row r="62" spans="1:8" ht="16" thickBot="1" x14ac:dyDescent="0.25">
      <c r="A62" s="147" t="s">
        <v>83</v>
      </c>
      <c r="B62" s="148">
        <v>9871</v>
      </c>
      <c r="C62" s="149" t="s">
        <v>84</v>
      </c>
      <c r="D62" s="150">
        <v>7841</v>
      </c>
    </row>
    <row r="63" spans="1:8" ht="16" thickBot="1" x14ac:dyDescent="0.25">
      <c r="A63" s="151"/>
      <c r="B63" s="152"/>
      <c r="C63" s="153"/>
      <c r="D63" s="154"/>
    </row>
    <row r="64" spans="1:8" ht="16" thickBot="1" x14ac:dyDescent="0.25">
      <c r="A64" s="155" t="s">
        <v>85</v>
      </c>
      <c r="B64" s="156"/>
      <c r="C64" s="156"/>
      <c r="D64" s="156"/>
      <c r="E64" s="157"/>
      <c r="F64" s="22"/>
    </row>
    <row r="65" spans="1:8" ht="25" thickBot="1" x14ac:dyDescent="0.25">
      <c r="A65" s="158" t="s">
        <v>86</v>
      </c>
      <c r="B65" s="159" t="s">
        <v>87</v>
      </c>
      <c r="C65" s="160" t="s">
        <v>88</v>
      </c>
      <c r="D65" s="159" t="s">
        <v>89</v>
      </c>
      <c r="E65" s="160" t="s">
        <v>90</v>
      </c>
    </row>
    <row r="66" spans="1:8" x14ac:dyDescent="0.2">
      <c r="A66" s="161" t="s">
        <v>81</v>
      </c>
      <c r="B66" s="162">
        <v>0.373</v>
      </c>
      <c r="C66" s="163">
        <v>0.16</v>
      </c>
      <c r="D66" s="162">
        <v>0.379</v>
      </c>
      <c r="E66" s="163">
        <v>0.16500000000000001</v>
      </c>
    </row>
    <row r="67" spans="1:8" x14ac:dyDescent="0.2">
      <c r="A67" s="161" t="s">
        <v>91</v>
      </c>
      <c r="B67" s="164" t="s">
        <v>25</v>
      </c>
      <c r="C67" s="162">
        <v>1.2999999999999999E-2</v>
      </c>
      <c r="D67" s="164" t="s">
        <v>25</v>
      </c>
      <c r="E67" s="162">
        <v>1.7000000000000001E-2</v>
      </c>
    </row>
    <row r="68" spans="1:8" x14ac:dyDescent="0.2">
      <c r="A68" s="161" t="s">
        <v>92</v>
      </c>
      <c r="B68" s="162">
        <v>0.373</v>
      </c>
      <c r="C68" s="162">
        <v>0.16</v>
      </c>
      <c r="D68" s="162">
        <v>0.379</v>
      </c>
      <c r="E68" s="162">
        <v>0.16500000000000001</v>
      </c>
    </row>
    <row r="69" spans="1:8" x14ac:dyDescent="0.2">
      <c r="A69" s="161" t="s">
        <v>93</v>
      </c>
      <c r="B69" s="162">
        <v>0.28999999999999998</v>
      </c>
      <c r="C69" s="162" t="s">
        <v>25</v>
      </c>
      <c r="D69" s="162">
        <v>0.29399999999999998</v>
      </c>
      <c r="E69" s="162" t="s">
        <v>25</v>
      </c>
    </row>
    <row r="70" spans="1:8" ht="16" thickBot="1" x14ac:dyDescent="0.25">
      <c r="A70" s="165" t="s">
        <v>94</v>
      </c>
      <c r="B70" s="166" t="s">
        <v>25</v>
      </c>
      <c r="C70" s="55">
        <v>0.11</v>
      </c>
      <c r="D70" s="166" t="s">
        <v>25</v>
      </c>
      <c r="E70" s="55">
        <v>9.2999999999999999E-2</v>
      </c>
    </row>
    <row r="71" spans="1:8" ht="16" thickBot="1" x14ac:dyDescent="0.25">
      <c r="A71" s="123"/>
      <c r="B71" s="123"/>
      <c r="C71" s="123"/>
      <c r="D71" s="123"/>
      <c r="E71" s="123"/>
      <c r="F71" s="123"/>
      <c r="G71" s="123"/>
      <c r="H71" s="123"/>
    </row>
    <row r="72" spans="1:8" ht="16" thickBot="1" x14ac:dyDescent="0.25">
      <c r="A72" s="167" t="s">
        <v>95</v>
      </c>
      <c r="B72" s="168"/>
      <c r="C72" s="168"/>
      <c r="D72" s="168"/>
      <c r="E72" s="168"/>
      <c r="F72" s="168"/>
      <c r="G72" s="169"/>
    </row>
    <row r="73" spans="1:8" ht="25" thickBot="1" x14ac:dyDescent="0.25">
      <c r="A73" s="170" t="s">
        <v>96</v>
      </c>
      <c r="B73" s="171" t="s">
        <v>97</v>
      </c>
      <c r="C73" s="171" t="s">
        <v>98</v>
      </c>
      <c r="D73" s="172" t="s">
        <v>99</v>
      </c>
      <c r="E73" s="171" t="s">
        <v>100</v>
      </c>
      <c r="F73" s="171" t="s">
        <v>101</v>
      </c>
      <c r="G73" s="171" t="s">
        <v>102</v>
      </c>
      <c r="H73"/>
    </row>
    <row r="74" spans="1:8" x14ac:dyDescent="0.2">
      <c r="A74" s="173" t="s">
        <v>103</v>
      </c>
      <c r="B74" s="174">
        <v>16032</v>
      </c>
      <c r="C74" s="174">
        <f>8496*2</f>
        <v>16992</v>
      </c>
      <c r="D74" s="175">
        <f>(C74-B74)/B74</f>
        <v>5.9880239520958084E-2</v>
      </c>
      <c r="E74" s="176">
        <f>19971*2</f>
        <v>39942</v>
      </c>
      <c r="F74" s="174">
        <v>42374</v>
      </c>
      <c r="G74" s="177">
        <v>6.0888288017625559E-2</v>
      </c>
      <c r="H74" s="178"/>
    </row>
    <row r="75" spans="1:8" x14ac:dyDescent="0.2">
      <c r="A75" s="173" t="s">
        <v>104</v>
      </c>
      <c r="B75" s="179">
        <v>14184</v>
      </c>
      <c r="C75" s="179">
        <f>7536*2</f>
        <v>15072</v>
      </c>
      <c r="D75" s="175">
        <f t="shared" ref="D75:D77" si="0">(C75-B75)/B75</f>
        <v>6.2605752961082908E-2</v>
      </c>
      <c r="E75" s="176">
        <f>19819*2</f>
        <v>39638</v>
      </c>
      <c r="F75" s="179">
        <v>42050</v>
      </c>
      <c r="G75" s="177">
        <v>6.0850698824360464E-2</v>
      </c>
      <c r="H75" s="178"/>
    </row>
    <row r="76" spans="1:8" x14ac:dyDescent="0.2">
      <c r="A76" s="173" t="s">
        <v>105</v>
      </c>
      <c r="B76" s="179">
        <v>12456</v>
      </c>
      <c r="C76" s="179">
        <f>6648*2</f>
        <v>13296</v>
      </c>
      <c r="D76" s="175">
        <f t="shared" si="0"/>
        <v>6.7437379576107903E-2</v>
      </c>
      <c r="E76" s="176">
        <f>19121*2</f>
        <v>38242</v>
      </c>
      <c r="F76" s="179">
        <v>40568</v>
      </c>
      <c r="G76" s="177">
        <v>6.0999999999999999E-2</v>
      </c>
    </row>
    <row r="77" spans="1:8" x14ac:dyDescent="0.2">
      <c r="A77" s="173" t="s">
        <v>106</v>
      </c>
      <c r="B77" s="179">
        <v>11088</v>
      </c>
      <c r="C77" s="179">
        <f>5760*2</f>
        <v>11520</v>
      </c>
      <c r="D77" s="175">
        <f t="shared" si="0"/>
        <v>3.896103896103896E-2</v>
      </c>
      <c r="E77" s="176">
        <f>18466*2</f>
        <v>36932</v>
      </c>
      <c r="F77" s="179">
        <v>38770</v>
      </c>
      <c r="G77" s="177">
        <v>4.9767139607928085E-2</v>
      </c>
    </row>
    <row r="78" spans="1:8" s="2" customFormat="1" ht="16" thickBot="1" x14ac:dyDescent="0.25">
      <c r="A78" s="173" t="s">
        <v>107</v>
      </c>
      <c r="B78" s="180">
        <v>10728</v>
      </c>
      <c r="C78" s="180">
        <f>5760*2</f>
        <v>11520</v>
      </c>
      <c r="D78" s="68">
        <f>(C78-B78)/B78</f>
        <v>7.3825503355704702E-2</v>
      </c>
      <c r="E78" s="181">
        <f>18273*2</f>
        <v>36546</v>
      </c>
      <c r="F78" s="180">
        <v>38770</v>
      </c>
      <c r="G78" s="68">
        <v>6.0854813112242105E-2</v>
      </c>
    </row>
    <row r="79" spans="1:8" s="2" customFormat="1" ht="16" thickBot="1" x14ac:dyDescent="0.25">
      <c r="A79" s="182" t="s">
        <v>108</v>
      </c>
      <c r="B79" s="183">
        <v>1766</v>
      </c>
      <c r="C79" s="183">
        <v>1586.34</v>
      </c>
      <c r="D79" s="68">
        <f>(C79-B79)/B79</f>
        <v>-0.10173272933182338</v>
      </c>
      <c r="E79" s="183">
        <v>1766</v>
      </c>
      <c r="F79" s="183">
        <v>1586.34</v>
      </c>
      <c r="G79" s="184">
        <v>-0.10199999999999999</v>
      </c>
    </row>
    <row r="80" spans="1:8" s="2" customFormat="1" ht="16" thickBot="1" x14ac:dyDescent="0.25">
      <c r="A80" s="185" t="s">
        <v>109</v>
      </c>
      <c r="B80" s="186">
        <f>+B78+B79</f>
        <v>12494</v>
      </c>
      <c r="C80" s="186">
        <f>+C78+C79</f>
        <v>13106.34</v>
      </c>
      <c r="D80" s="68">
        <f>(C80-B80)/B80</f>
        <v>4.9010725148071088E-2</v>
      </c>
      <c r="E80" s="186">
        <f>E78+E79</f>
        <v>38312</v>
      </c>
      <c r="F80" s="186">
        <f>+F78+F79</f>
        <v>40356.339999999997</v>
      </c>
      <c r="G80" s="184">
        <v>5.413070734510491E-2</v>
      </c>
      <c r="H80" s="187"/>
    </row>
    <row r="81" spans="1:8" s="2" customFormat="1" ht="21" customHeight="1" x14ac:dyDescent="0.2">
      <c r="A81" s="257" t="s">
        <v>110</v>
      </c>
      <c r="B81" s="258"/>
      <c r="C81" s="258"/>
      <c r="D81" s="258"/>
      <c r="E81" s="258"/>
      <c r="F81" s="258"/>
      <c r="G81" s="259"/>
    </row>
    <row r="82" spans="1:8" s="2" customFormat="1" ht="16" thickBot="1" x14ac:dyDescent="0.25">
      <c r="A82" s="188" t="s">
        <v>111</v>
      </c>
      <c r="B82" s="189"/>
      <c r="C82" s="189"/>
      <c r="D82" s="189"/>
      <c r="E82" s="189"/>
      <c r="F82" s="189"/>
      <c r="G82" s="190"/>
    </row>
    <row r="83" spans="1:8" s="2" customFormat="1" ht="16" thickBot="1" x14ac:dyDescent="0.25">
      <c r="A83" s="188"/>
      <c r="B83" s="189"/>
      <c r="C83" s="189"/>
      <c r="D83" s="189"/>
      <c r="E83" s="189"/>
      <c r="F83" s="189"/>
      <c r="G83" s="189"/>
    </row>
    <row r="84" spans="1:8" s="2" customFormat="1" ht="16" thickBot="1" x14ac:dyDescent="0.25">
      <c r="A84" s="167" t="s">
        <v>112</v>
      </c>
      <c r="B84" s="168"/>
      <c r="C84" s="168"/>
      <c r="D84" s="168"/>
      <c r="E84" s="168"/>
      <c r="F84" s="168"/>
      <c r="G84" s="169"/>
    </row>
    <row r="85" spans="1:8" s="2" customFormat="1" ht="25" thickBot="1" x14ac:dyDescent="0.25">
      <c r="A85" s="170" t="s">
        <v>113</v>
      </c>
      <c r="B85" s="171" t="s">
        <v>114</v>
      </c>
      <c r="C85" s="171" t="s">
        <v>115</v>
      </c>
      <c r="D85" s="172" t="s">
        <v>99</v>
      </c>
      <c r="E85" s="171" t="s">
        <v>116</v>
      </c>
      <c r="F85" s="171" t="s">
        <v>117</v>
      </c>
      <c r="G85" s="171" t="s">
        <v>118</v>
      </c>
    </row>
    <row r="86" spans="1:8" s="2" customFormat="1" x14ac:dyDescent="0.2">
      <c r="A86" s="191" t="s">
        <v>119</v>
      </c>
      <c r="B86" s="186">
        <v>29718</v>
      </c>
      <c r="C86" s="186">
        <v>31518</v>
      </c>
      <c r="D86" s="66">
        <v>6.0569351907934582E-2</v>
      </c>
      <c r="E86" s="186">
        <f>18252*2</f>
        <v>36504</v>
      </c>
      <c r="F86" s="186">
        <v>38700</v>
      </c>
      <c r="G86" s="66">
        <f>(F86-E86)/E86</f>
        <v>6.0157790927021698E-2</v>
      </c>
    </row>
    <row r="87" spans="1:8" s="2" customFormat="1" x14ac:dyDescent="0.2">
      <c r="A87" s="192" t="s">
        <v>120</v>
      </c>
      <c r="B87" s="186">
        <v>16866</v>
      </c>
      <c r="C87" s="186">
        <v>17874</v>
      </c>
      <c r="D87" s="177">
        <v>5.9765208110992528E-2</v>
      </c>
      <c r="E87" s="186">
        <f>17550*2</f>
        <v>35100</v>
      </c>
      <c r="F87" s="186">
        <v>37224</v>
      </c>
      <c r="G87" s="177">
        <f t="shared" ref="G87:G89" si="1">(F87-E87)/E87</f>
        <v>6.051282051282051E-2</v>
      </c>
    </row>
    <row r="88" spans="1:8" s="2" customFormat="1" x14ac:dyDescent="0.2">
      <c r="A88" s="192" t="s">
        <v>121</v>
      </c>
      <c r="B88" s="186">
        <v>15372</v>
      </c>
      <c r="C88" s="186">
        <v>16290</v>
      </c>
      <c r="D88" s="177">
        <v>5.9718969555035126E-2</v>
      </c>
      <c r="E88" s="186">
        <f>17064*2</f>
        <v>34128</v>
      </c>
      <c r="F88" s="186">
        <v>36180</v>
      </c>
      <c r="G88" s="177">
        <f t="shared" si="1"/>
        <v>6.0126582278481014E-2</v>
      </c>
    </row>
    <row r="89" spans="1:8" s="2" customFormat="1" x14ac:dyDescent="0.2">
      <c r="A89" s="192" t="s">
        <v>105</v>
      </c>
      <c r="B89" s="186">
        <v>13500</v>
      </c>
      <c r="C89" s="186">
        <v>14310</v>
      </c>
      <c r="D89" s="177">
        <v>0.06</v>
      </c>
      <c r="E89" s="186">
        <f>16488*2</f>
        <v>32976</v>
      </c>
      <c r="F89" s="186">
        <v>34956</v>
      </c>
      <c r="G89" s="177">
        <f t="shared" si="1"/>
        <v>6.0043668122270744E-2</v>
      </c>
    </row>
    <row r="90" spans="1:8" s="2" customFormat="1" ht="16" thickBot="1" x14ac:dyDescent="0.25">
      <c r="A90" s="192" t="s">
        <v>107</v>
      </c>
      <c r="B90" s="186">
        <v>11826</v>
      </c>
      <c r="C90" s="186">
        <v>12528</v>
      </c>
      <c r="D90" s="68">
        <v>5.9360730593607303E-2</v>
      </c>
      <c r="E90" s="186">
        <f>15642*2</f>
        <v>31284</v>
      </c>
      <c r="F90" s="186">
        <v>33174</v>
      </c>
      <c r="G90" s="68">
        <f>(F90-E90)/E90</f>
        <v>6.041426927502877E-2</v>
      </c>
    </row>
    <row r="91" spans="1:8" s="2" customFormat="1" ht="16" thickBot="1" x14ac:dyDescent="0.25">
      <c r="A91" s="182" t="s">
        <v>108</v>
      </c>
      <c r="B91" s="193">
        <v>1733</v>
      </c>
      <c r="C91" s="193">
        <v>1554</v>
      </c>
      <c r="D91" s="194">
        <v>-0.10328909405654933</v>
      </c>
      <c r="E91" s="193">
        <v>1733</v>
      </c>
      <c r="F91" s="193">
        <v>1554</v>
      </c>
      <c r="G91" s="194">
        <f>(F91-E91)/E91</f>
        <v>-0.10328909405654933</v>
      </c>
    </row>
    <row r="92" spans="1:8" s="2" customFormat="1" ht="16" thickBot="1" x14ac:dyDescent="0.25">
      <c r="A92" s="195" t="s">
        <v>122</v>
      </c>
      <c r="B92" s="193">
        <v>13559</v>
      </c>
      <c r="C92" s="193">
        <v>14082</v>
      </c>
      <c r="D92" s="194">
        <v>3.8572166088944614E-2</v>
      </c>
      <c r="E92" s="193">
        <f>E90+E91</f>
        <v>33017</v>
      </c>
      <c r="F92" s="193">
        <f>F90+F91</f>
        <v>34728</v>
      </c>
      <c r="G92" s="194">
        <f>(F92-E92)/E92</f>
        <v>5.1821788775479299E-2</v>
      </c>
      <c r="H92" s="187"/>
    </row>
    <row r="93" spans="1:8" s="2" customFormat="1" ht="16" thickBot="1" x14ac:dyDescent="0.25">
      <c r="A93" s="196" t="s">
        <v>123</v>
      </c>
      <c r="B93" s="197"/>
      <c r="C93" s="197"/>
      <c r="D93" s="197"/>
      <c r="E93" s="197"/>
      <c r="F93" s="197"/>
      <c r="G93" s="198"/>
    </row>
    <row r="94" spans="1:8" s="2" customFormat="1" ht="16" thickBot="1" x14ac:dyDescent="0.25">
      <c r="A94" s="85"/>
    </row>
    <row r="95" spans="1:8" s="2" customFormat="1" ht="16" thickBot="1" x14ac:dyDescent="0.25">
      <c r="A95" s="199" t="s">
        <v>124</v>
      </c>
      <c r="B95" s="41" t="s">
        <v>125</v>
      </c>
      <c r="C95" s="41" t="s">
        <v>126</v>
      </c>
      <c r="D95" s="41" t="s">
        <v>127</v>
      </c>
      <c r="E95" s="41" t="s">
        <v>128</v>
      </c>
    </row>
    <row r="96" spans="1:8" s="2" customFormat="1" x14ac:dyDescent="0.2">
      <c r="A96" s="192" t="s">
        <v>129</v>
      </c>
      <c r="B96" s="186">
        <v>35897</v>
      </c>
      <c r="C96" s="186">
        <v>36122</v>
      </c>
      <c r="D96" s="186">
        <v>225</v>
      </c>
      <c r="E96" s="66">
        <v>6.2679332534752207E-3</v>
      </c>
    </row>
    <row r="97" spans="1:7" s="2" customFormat="1" x14ac:dyDescent="0.2">
      <c r="A97" s="192" t="s">
        <v>130</v>
      </c>
      <c r="B97" s="186">
        <v>29511</v>
      </c>
      <c r="C97" s="186">
        <v>29583</v>
      </c>
      <c r="D97" s="186">
        <v>72</v>
      </c>
      <c r="E97" s="177">
        <v>2.4397682220189082E-3</v>
      </c>
    </row>
    <row r="98" spans="1:7" s="2" customFormat="1" x14ac:dyDescent="0.2">
      <c r="A98" s="192" t="s">
        <v>131</v>
      </c>
      <c r="B98" s="186">
        <v>6386</v>
      </c>
      <c r="C98" s="186">
        <v>6539</v>
      </c>
      <c r="D98" s="186">
        <v>153</v>
      </c>
      <c r="E98" s="177">
        <v>2.3958659567804571E-2</v>
      </c>
    </row>
    <row r="99" spans="1:7" s="2" customFormat="1" x14ac:dyDescent="0.2">
      <c r="A99" s="192" t="s">
        <v>132</v>
      </c>
      <c r="B99" s="200">
        <v>0.44998189259999999</v>
      </c>
      <c r="C99" s="200">
        <v>0.4554288245</v>
      </c>
      <c r="D99" s="201">
        <v>298</v>
      </c>
      <c r="E99" s="177">
        <v>1.8448585402092491E-2</v>
      </c>
    </row>
    <row r="100" spans="1:7" s="2" customFormat="1" x14ac:dyDescent="0.2">
      <c r="A100" s="192" t="s">
        <v>133</v>
      </c>
      <c r="B100" s="200">
        <v>0.55001810740000001</v>
      </c>
      <c r="C100" s="200">
        <v>0.5445711755</v>
      </c>
      <c r="D100" s="201">
        <v>-73</v>
      </c>
      <c r="E100" s="202">
        <v>-3.6973257698541327E-3</v>
      </c>
    </row>
    <row r="101" spans="1:7" s="2" customFormat="1" x14ac:dyDescent="0.2">
      <c r="A101" s="192" t="s">
        <v>134</v>
      </c>
      <c r="B101" s="200">
        <v>0.56854333229999998</v>
      </c>
      <c r="C101" s="200">
        <v>0.56339626819999999</v>
      </c>
      <c r="D101" s="201">
        <v>-58</v>
      </c>
      <c r="E101" s="177">
        <v>-2.8418834827772061E-3</v>
      </c>
    </row>
    <row r="102" spans="1:7" s="2" customFormat="1" x14ac:dyDescent="0.2">
      <c r="A102" s="192" t="s">
        <v>135</v>
      </c>
      <c r="B102" s="200">
        <v>0.43145666770000002</v>
      </c>
      <c r="C102" s="200">
        <v>0.43660373180000001</v>
      </c>
      <c r="D102" s="201">
        <v>283</v>
      </c>
      <c r="E102" s="177">
        <v>1.8272210743801653E-2</v>
      </c>
    </row>
    <row r="103" spans="1:7" s="2" customFormat="1" x14ac:dyDescent="0.2">
      <c r="A103" s="192" t="s">
        <v>136</v>
      </c>
      <c r="B103" s="200">
        <v>0.26269604699999999</v>
      </c>
      <c r="C103" s="200">
        <v>0.26252699190000001</v>
      </c>
      <c r="D103" s="201">
        <v>53</v>
      </c>
      <c r="E103" s="177">
        <v>5.6203605514316014E-3</v>
      </c>
    </row>
    <row r="104" spans="1:7" s="2" customFormat="1" ht="16" thickBot="1" x14ac:dyDescent="0.25">
      <c r="A104" s="203" t="s">
        <v>137</v>
      </c>
      <c r="B104" s="204">
        <v>6.5158648400000005E-2</v>
      </c>
      <c r="C104" s="204">
        <v>7.1867559900000003E-2</v>
      </c>
      <c r="D104" s="205">
        <v>257</v>
      </c>
      <c r="E104" s="68">
        <v>0.10987601539119282</v>
      </c>
    </row>
    <row r="105" spans="1:7" s="2" customFormat="1" ht="16" thickBot="1" x14ac:dyDescent="0.25">
      <c r="A105"/>
    </row>
    <row r="106" spans="1:7" s="2" customFormat="1" ht="13.5" customHeight="1" thickBot="1" x14ac:dyDescent="0.25">
      <c r="A106" s="206" t="s">
        <v>138</v>
      </c>
      <c r="B106" s="168"/>
      <c r="C106" s="168"/>
      <c r="D106" s="168"/>
      <c r="E106" s="168"/>
      <c r="F106" s="168"/>
      <c r="G106" s="169"/>
    </row>
    <row r="107" spans="1:7" s="2" customFormat="1" ht="16" thickBot="1" x14ac:dyDescent="0.25">
      <c r="A107" s="207" t="s">
        <v>139</v>
      </c>
      <c r="B107" s="208" t="s">
        <v>140</v>
      </c>
      <c r="C107" s="208" t="s">
        <v>141</v>
      </c>
      <c r="D107" s="208" t="s">
        <v>142</v>
      </c>
      <c r="E107" s="208" t="s">
        <v>143</v>
      </c>
      <c r="F107" s="208" t="s">
        <v>127</v>
      </c>
      <c r="G107" s="209" t="s">
        <v>128</v>
      </c>
    </row>
    <row r="108" spans="1:7" s="2" customFormat="1" x14ac:dyDescent="0.2">
      <c r="A108" s="210" t="s">
        <v>130</v>
      </c>
      <c r="B108" s="211" t="s">
        <v>144</v>
      </c>
      <c r="C108" s="174">
        <v>16623</v>
      </c>
      <c r="D108" s="212">
        <v>16668</v>
      </c>
      <c r="E108" s="213">
        <v>0.56343170063888048</v>
      </c>
      <c r="F108" s="214">
        <v>45</v>
      </c>
      <c r="G108" s="66">
        <v>2.7070925825663237E-3</v>
      </c>
    </row>
    <row r="109" spans="1:7" s="2" customFormat="1" x14ac:dyDescent="0.2">
      <c r="A109" s="215" t="s">
        <v>130</v>
      </c>
      <c r="B109" s="216" t="s">
        <v>145</v>
      </c>
      <c r="C109" s="217">
        <v>12888</v>
      </c>
      <c r="D109" s="218">
        <v>12915</v>
      </c>
      <c r="E109" s="219">
        <v>0.43656829936111957</v>
      </c>
      <c r="F109" s="176">
        <v>27</v>
      </c>
      <c r="G109" s="177">
        <v>2.0949720670391061E-3</v>
      </c>
    </row>
    <row r="110" spans="1:7" s="2" customFormat="1" ht="16" thickBot="1" x14ac:dyDescent="0.25">
      <c r="A110" s="220" t="s">
        <v>130</v>
      </c>
      <c r="B110" s="221" t="s">
        <v>68</v>
      </c>
      <c r="C110" s="180">
        <v>29511</v>
      </c>
      <c r="D110" s="222">
        <v>29583</v>
      </c>
      <c r="E110" s="223">
        <v>1</v>
      </c>
      <c r="F110" s="181">
        <v>72</v>
      </c>
      <c r="G110" s="68">
        <v>2.4397682220189082E-3</v>
      </c>
    </row>
    <row r="111" spans="1:7" s="2" customFormat="1" x14ac:dyDescent="0.2">
      <c r="A111" s="215" t="s">
        <v>131</v>
      </c>
      <c r="B111" s="216" t="s">
        <v>144</v>
      </c>
      <c r="C111" s="179">
        <v>3786</v>
      </c>
      <c r="D111" s="179">
        <v>3683</v>
      </c>
      <c r="E111" s="219">
        <v>0.56323596880256921</v>
      </c>
      <c r="F111" s="176">
        <v>-103</v>
      </c>
      <c r="G111" s="177">
        <v>-2.7205493924986793E-2</v>
      </c>
    </row>
    <row r="112" spans="1:7" s="2" customFormat="1" x14ac:dyDescent="0.2">
      <c r="A112" s="215" t="s">
        <v>131</v>
      </c>
      <c r="B112" s="216" t="s">
        <v>145</v>
      </c>
      <c r="C112" s="179">
        <v>2600</v>
      </c>
      <c r="D112" s="179">
        <v>2856</v>
      </c>
      <c r="E112" s="219">
        <v>0.43676403119743079</v>
      </c>
      <c r="F112" s="176">
        <v>256</v>
      </c>
      <c r="G112" s="177">
        <v>9.8461538461538461E-2</v>
      </c>
    </row>
    <row r="113" spans="1:8" s="2" customFormat="1" ht="16" thickBot="1" x14ac:dyDescent="0.25">
      <c r="A113" s="215" t="s">
        <v>131</v>
      </c>
      <c r="B113" s="216" t="s">
        <v>68</v>
      </c>
      <c r="C113" s="179">
        <v>6386</v>
      </c>
      <c r="D113" s="179">
        <v>6539</v>
      </c>
      <c r="E113" s="219">
        <v>1</v>
      </c>
      <c r="F113" s="176">
        <v>153</v>
      </c>
      <c r="G113" s="177">
        <v>2.3958659567804571E-2</v>
      </c>
    </row>
    <row r="114" spans="1:8" s="2" customFormat="1" x14ac:dyDescent="0.2">
      <c r="A114" s="210" t="s">
        <v>146</v>
      </c>
      <c r="B114" s="211" t="s">
        <v>144</v>
      </c>
      <c r="C114" s="174">
        <v>20409</v>
      </c>
      <c r="D114" s="174">
        <v>20351</v>
      </c>
      <c r="E114" s="213">
        <v>0.56339626820220368</v>
      </c>
      <c r="F114" s="214">
        <v>-58</v>
      </c>
      <c r="G114" s="66">
        <v>-2.8418834827772061E-3</v>
      </c>
    </row>
    <row r="115" spans="1:8" s="2" customFormat="1" x14ac:dyDescent="0.2">
      <c r="A115" s="215" t="s">
        <v>146</v>
      </c>
      <c r="B115" s="216" t="s">
        <v>145</v>
      </c>
      <c r="C115" s="179">
        <v>15488</v>
      </c>
      <c r="D115" s="179">
        <v>15771</v>
      </c>
      <c r="E115" s="219">
        <v>0.43660373179779638</v>
      </c>
      <c r="F115" s="176">
        <v>283</v>
      </c>
      <c r="G115" s="177">
        <v>1.8272210743801653E-2</v>
      </c>
    </row>
    <row r="116" spans="1:8" s="2" customFormat="1" ht="16" thickBot="1" x14ac:dyDescent="0.25">
      <c r="A116" s="220" t="s">
        <v>146</v>
      </c>
      <c r="B116" s="221" t="s">
        <v>68</v>
      </c>
      <c r="C116" s="180">
        <v>35897</v>
      </c>
      <c r="D116" s="180">
        <v>36122</v>
      </c>
      <c r="E116" s="223">
        <v>1</v>
      </c>
      <c r="F116" s="181">
        <v>225</v>
      </c>
      <c r="G116" s="68">
        <v>6.2679332534752207E-3</v>
      </c>
    </row>
    <row r="117" spans="1:8" s="2" customFormat="1" ht="16" thickBot="1" x14ac:dyDescent="0.25">
      <c r="A117" s="85"/>
    </row>
    <row r="118" spans="1:8" s="2" customFormat="1" ht="16" thickBot="1" x14ac:dyDescent="0.25">
      <c r="A118" s="224" t="s">
        <v>147</v>
      </c>
      <c r="B118" s="225"/>
      <c r="C118" s="225"/>
      <c r="D118" s="225"/>
      <c r="E118" s="226"/>
    </row>
    <row r="119" spans="1:8" s="2" customFormat="1" ht="16" thickBot="1" x14ac:dyDescent="0.25">
      <c r="A119" s="227" t="s">
        <v>148</v>
      </c>
      <c r="B119" s="228" t="s">
        <v>149</v>
      </c>
      <c r="C119" s="229" t="s">
        <v>150</v>
      </c>
      <c r="D119" s="229" t="s">
        <v>151</v>
      </c>
      <c r="E119" s="229" t="s">
        <v>152</v>
      </c>
    </row>
    <row r="120" spans="1:8" s="2" customFormat="1" x14ac:dyDescent="0.2">
      <c r="A120" s="230" t="s">
        <v>153</v>
      </c>
      <c r="B120" s="179">
        <v>7558</v>
      </c>
      <c r="C120" s="201">
        <v>13.4</v>
      </c>
      <c r="D120" s="186">
        <v>5717</v>
      </c>
      <c r="E120" s="201">
        <v>13.7</v>
      </c>
    </row>
    <row r="121" spans="1:8" s="2" customFormat="1" x14ac:dyDescent="0.2">
      <c r="A121" s="230" t="s">
        <v>103</v>
      </c>
      <c r="B121" s="179">
        <v>2254</v>
      </c>
      <c r="C121" s="201">
        <v>14.2</v>
      </c>
      <c r="D121" s="186">
        <v>1769</v>
      </c>
      <c r="E121" s="201">
        <v>14.4</v>
      </c>
    </row>
    <row r="122" spans="1:8" s="2" customFormat="1" x14ac:dyDescent="0.2">
      <c r="A122" s="230" t="s">
        <v>105</v>
      </c>
      <c r="B122" s="231">
        <v>919</v>
      </c>
      <c r="C122" s="201">
        <v>13.8</v>
      </c>
      <c r="D122" s="186">
        <v>1287</v>
      </c>
      <c r="E122" s="232">
        <v>14.2</v>
      </c>
    </row>
    <row r="123" spans="1:8" s="2" customFormat="1" x14ac:dyDescent="0.2">
      <c r="A123" s="230" t="s">
        <v>154</v>
      </c>
      <c r="B123" s="179">
        <v>159</v>
      </c>
      <c r="C123" s="201">
        <v>14.1</v>
      </c>
      <c r="D123" s="186">
        <v>112</v>
      </c>
      <c r="E123" s="232">
        <v>14.1</v>
      </c>
    </row>
    <row r="124" spans="1:8" s="2" customFormat="1" x14ac:dyDescent="0.2">
      <c r="A124" s="230" t="s">
        <v>121</v>
      </c>
      <c r="B124" s="179">
        <v>3610</v>
      </c>
      <c r="C124" s="232">
        <v>14</v>
      </c>
      <c r="D124" s="186">
        <v>2110</v>
      </c>
      <c r="E124" s="201">
        <v>14.3</v>
      </c>
      <c r="H124" s="187"/>
    </row>
    <row r="125" spans="1:8" s="2" customFormat="1" x14ac:dyDescent="0.2">
      <c r="A125" s="230" t="s">
        <v>155</v>
      </c>
      <c r="B125" s="179">
        <v>311</v>
      </c>
      <c r="C125" s="201">
        <v>14.5</v>
      </c>
      <c r="D125" s="186">
        <v>291</v>
      </c>
      <c r="E125" s="201">
        <v>14.6</v>
      </c>
    </row>
    <row r="126" spans="1:8" s="2" customFormat="1" x14ac:dyDescent="0.2">
      <c r="A126" s="230" t="s">
        <v>156</v>
      </c>
      <c r="B126" s="179">
        <v>1683</v>
      </c>
      <c r="C126" s="201">
        <v>13.4</v>
      </c>
      <c r="D126" s="186">
        <v>1532</v>
      </c>
      <c r="E126" s="201">
        <v>13.7</v>
      </c>
    </row>
    <row r="127" spans="1:8" s="2" customFormat="1" x14ac:dyDescent="0.2">
      <c r="A127" s="230" t="s">
        <v>106</v>
      </c>
      <c r="B127" s="179">
        <v>174</v>
      </c>
      <c r="C127" s="201">
        <v>14.9</v>
      </c>
      <c r="D127" s="201">
        <v>97</v>
      </c>
      <c r="E127" s="201">
        <v>15.3</v>
      </c>
    </row>
    <row r="128" spans="1:8" s="2" customFormat="1" x14ac:dyDescent="0.2">
      <c r="A128" s="230" t="s">
        <v>157</v>
      </c>
      <c r="B128" s="179">
        <v>136</v>
      </c>
      <c r="C128" s="201">
        <v>7.1</v>
      </c>
      <c r="D128" s="201">
        <v>62</v>
      </c>
      <c r="E128" s="201">
        <v>6.5</v>
      </c>
    </row>
    <row r="129" spans="1:7" s="2" customFormat="1" ht="16" thickBot="1" x14ac:dyDescent="0.25">
      <c r="A129" s="233" t="s">
        <v>158</v>
      </c>
      <c r="B129" s="67">
        <v>30</v>
      </c>
      <c r="C129" s="205">
        <v>1.9</v>
      </c>
      <c r="D129" s="205">
        <v>6</v>
      </c>
      <c r="E129" s="234">
        <v>1.5</v>
      </c>
    </row>
    <row r="130" spans="1:7" s="2" customFormat="1" ht="16" thickBot="1" x14ac:dyDescent="0.25">
      <c r="A130" s="233" t="s">
        <v>159</v>
      </c>
      <c r="B130" s="180">
        <v>16834</v>
      </c>
      <c r="C130" s="205">
        <v>13.6</v>
      </c>
      <c r="D130" s="180">
        <v>12983</v>
      </c>
      <c r="E130" s="234">
        <v>14</v>
      </c>
    </row>
    <row r="131" spans="1:7" s="2" customFormat="1" ht="16" thickBot="1" x14ac:dyDescent="0.25">
      <c r="A131"/>
    </row>
    <row r="132" spans="1:7" s="2" customFormat="1" ht="16" thickBot="1" x14ac:dyDescent="0.25">
      <c r="A132" s="124" t="s">
        <v>160</v>
      </c>
      <c r="B132" s="235"/>
      <c r="C132" s="235"/>
      <c r="D132" s="235"/>
      <c r="E132" s="236"/>
    </row>
    <row r="133" spans="1:7" s="2" customFormat="1" ht="16" thickBot="1" x14ac:dyDescent="0.25">
      <c r="A133" s="237" t="s">
        <v>148</v>
      </c>
      <c r="B133" s="238" t="s">
        <v>149</v>
      </c>
      <c r="C133" s="239" t="s">
        <v>150</v>
      </c>
      <c r="D133" s="239" t="s">
        <v>151</v>
      </c>
      <c r="E133" s="239" t="s">
        <v>152</v>
      </c>
    </row>
    <row r="134" spans="1:7" s="2" customFormat="1" x14ac:dyDescent="0.2">
      <c r="A134" s="230" t="s">
        <v>153</v>
      </c>
      <c r="B134" s="179">
        <v>1473</v>
      </c>
      <c r="C134" s="201">
        <v>7.2</v>
      </c>
      <c r="D134" s="201">
        <v>751</v>
      </c>
      <c r="E134" s="232">
        <v>7.9</v>
      </c>
      <c r="G134" s="240"/>
    </row>
    <row r="135" spans="1:7" s="2" customFormat="1" x14ac:dyDescent="0.2">
      <c r="A135" s="230" t="s">
        <v>103</v>
      </c>
      <c r="B135" s="231">
        <v>231</v>
      </c>
      <c r="C135" s="232">
        <v>10.199999999999999</v>
      </c>
      <c r="D135" s="201">
        <v>191</v>
      </c>
      <c r="E135" s="201">
        <v>11.4</v>
      </c>
    </row>
    <row r="136" spans="1:7" s="2" customFormat="1" x14ac:dyDescent="0.2">
      <c r="A136" s="230" t="s">
        <v>105</v>
      </c>
      <c r="B136" s="231">
        <v>98</v>
      </c>
      <c r="C136" s="201">
        <v>7.6</v>
      </c>
      <c r="D136" s="201">
        <v>87</v>
      </c>
      <c r="E136" s="201">
        <v>8.1999999999999993</v>
      </c>
    </row>
    <row r="137" spans="1:7" s="2" customFormat="1" x14ac:dyDescent="0.2">
      <c r="A137" s="230" t="s">
        <v>154</v>
      </c>
      <c r="B137" s="231">
        <v>150</v>
      </c>
      <c r="C137" s="201">
        <v>6.9</v>
      </c>
      <c r="D137" s="186">
        <v>34</v>
      </c>
      <c r="E137" s="201">
        <v>8.6999999999999993</v>
      </c>
    </row>
    <row r="138" spans="1:7" s="2" customFormat="1" x14ac:dyDescent="0.2">
      <c r="A138" s="230" t="s">
        <v>121</v>
      </c>
      <c r="B138" s="179">
        <v>1217</v>
      </c>
      <c r="C138" s="201">
        <v>6.1</v>
      </c>
      <c r="D138" s="186">
        <v>1375</v>
      </c>
      <c r="E138" s="232">
        <v>7</v>
      </c>
    </row>
    <row r="139" spans="1:7" s="2" customFormat="1" x14ac:dyDescent="0.2">
      <c r="A139" s="230" t="s">
        <v>161</v>
      </c>
      <c r="B139" s="231">
        <v>43</v>
      </c>
      <c r="C139" s="201">
        <v>6.9</v>
      </c>
      <c r="D139" s="201">
        <v>145</v>
      </c>
      <c r="E139" s="232">
        <v>8</v>
      </c>
    </row>
    <row r="140" spans="1:7" s="2" customFormat="1" x14ac:dyDescent="0.2">
      <c r="A140" s="230" t="s">
        <v>162</v>
      </c>
      <c r="B140" s="231">
        <v>350</v>
      </c>
      <c r="C140" s="232">
        <v>14.8</v>
      </c>
      <c r="D140" s="201">
        <v>190</v>
      </c>
      <c r="E140" s="232">
        <v>15</v>
      </c>
    </row>
    <row r="141" spans="1:7" s="2" customFormat="1" x14ac:dyDescent="0.2">
      <c r="A141" s="230" t="s">
        <v>106</v>
      </c>
      <c r="B141" s="231">
        <v>121</v>
      </c>
      <c r="C141" s="201">
        <v>8.1</v>
      </c>
      <c r="D141" s="201">
        <v>83</v>
      </c>
      <c r="E141" s="201">
        <v>5.8</v>
      </c>
    </row>
    <row r="142" spans="1:7" s="2" customFormat="1" x14ac:dyDescent="0.2">
      <c r="A142" s="230" t="s">
        <v>157</v>
      </c>
      <c r="B142" s="231">
        <v>34</v>
      </c>
      <c r="C142" s="232">
        <v>4</v>
      </c>
      <c r="D142" s="201">
        <v>25</v>
      </c>
      <c r="E142" s="201">
        <v>4.3</v>
      </c>
    </row>
    <row r="143" spans="1:7" s="2" customFormat="1" ht="16" thickBot="1" x14ac:dyDescent="0.25">
      <c r="A143" s="233" t="s">
        <v>158</v>
      </c>
      <c r="B143" s="67">
        <v>11</v>
      </c>
      <c r="C143" s="201">
        <v>2.8</v>
      </c>
      <c r="D143" s="205">
        <v>4</v>
      </c>
      <c r="E143" s="234">
        <v>2.5</v>
      </c>
    </row>
    <row r="144" spans="1:7" s="2" customFormat="1" ht="16" thickBot="1" x14ac:dyDescent="0.25">
      <c r="A144" s="241" t="s">
        <v>163</v>
      </c>
      <c r="B144" s="193">
        <v>3728</v>
      </c>
      <c r="C144" s="242">
        <v>7.7</v>
      </c>
      <c r="D144" s="193">
        <v>2885</v>
      </c>
      <c r="E144" s="242">
        <v>8.1</v>
      </c>
    </row>
    <row r="145" spans="1:11" s="2" customFormat="1" ht="16" thickBot="1" x14ac:dyDescent="0.25">
      <c r="A145" s="243"/>
      <c r="B145" s="244"/>
      <c r="C145" s="245"/>
      <c r="D145" s="244"/>
      <c r="E145" s="245"/>
    </row>
    <row r="146" spans="1:11" s="2" customFormat="1" ht="16" thickBot="1" x14ac:dyDescent="0.25">
      <c r="A146" s="124" t="s">
        <v>164</v>
      </c>
      <c r="B146" s="235"/>
      <c r="C146" s="235"/>
      <c r="D146" s="235"/>
      <c r="E146" s="236"/>
    </row>
    <row r="147" spans="1:11" s="2" customFormat="1" ht="16" thickBot="1" x14ac:dyDescent="0.25">
      <c r="A147" s="237" t="s">
        <v>139</v>
      </c>
      <c r="B147" s="238" t="s">
        <v>149</v>
      </c>
      <c r="C147" s="239" t="s">
        <v>150</v>
      </c>
      <c r="D147" s="239" t="s">
        <v>151</v>
      </c>
      <c r="E147" s="239" t="s">
        <v>152</v>
      </c>
    </row>
    <row r="148" spans="1:11" ht="16" thickBot="1" x14ac:dyDescent="0.25">
      <c r="A148" s="246" t="s">
        <v>165</v>
      </c>
      <c r="B148" s="180">
        <v>20562</v>
      </c>
      <c r="C148" s="205">
        <v>12.6</v>
      </c>
      <c r="D148" s="183">
        <v>15868</v>
      </c>
      <c r="E148" s="234">
        <v>12.9</v>
      </c>
      <c r="G148" s="247"/>
      <c r="H148" s="248"/>
      <c r="I148" s="249"/>
      <c r="J148" s="250"/>
      <c r="K148" s="249"/>
    </row>
    <row r="149" spans="1:11" x14ac:dyDescent="0.2">
      <c r="B149" s="187"/>
    </row>
    <row r="154" spans="1:11" x14ac:dyDescent="0.2">
      <c r="B154" s="251"/>
      <c r="C154" s="251"/>
      <c r="F154" s="251"/>
      <c r="G154" s="251"/>
    </row>
    <row r="155" spans="1:11" x14ac:dyDescent="0.2">
      <c r="B155" s="244"/>
      <c r="C155" s="245"/>
      <c r="F155" s="244"/>
      <c r="G155" s="245"/>
    </row>
    <row r="156" spans="1:11" x14ac:dyDescent="0.2">
      <c r="B156" s="244"/>
      <c r="C156" s="245"/>
      <c r="F156" s="244"/>
      <c r="G156" s="245"/>
    </row>
    <row r="157" spans="1:11" x14ac:dyDescent="0.2">
      <c r="B157" s="245"/>
      <c r="C157" s="245"/>
      <c r="F157" s="244"/>
      <c r="G157" s="252"/>
    </row>
    <row r="158" spans="1:11" x14ac:dyDescent="0.2">
      <c r="B158" s="244"/>
      <c r="C158" s="245"/>
      <c r="F158" s="244"/>
      <c r="G158" s="252"/>
    </row>
    <row r="159" spans="1:11" x14ac:dyDescent="0.2">
      <c r="B159" s="244"/>
      <c r="C159" s="245"/>
      <c r="F159" s="244"/>
      <c r="G159" s="245"/>
    </row>
    <row r="160" spans="1:11" x14ac:dyDescent="0.2">
      <c r="B160" s="245"/>
      <c r="C160" s="245"/>
      <c r="F160" s="244"/>
      <c r="G160" s="245"/>
    </row>
    <row r="161" spans="2:7" x14ac:dyDescent="0.2">
      <c r="B161" s="245"/>
      <c r="C161" s="245"/>
      <c r="F161" s="244"/>
      <c r="G161" s="245"/>
    </row>
    <row r="162" spans="2:7" x14ac:dyDescent="0.2">
      <c r="B162" s="245"/>
      <c r="C162" s="245"/>
      <c r="F162" s="245"/>
      <c r="G162" s="245"/>
    </row>
    <row r="163" spans="2:7" x14ac:dyDescent="0.2">
      <c r="B163" s="245"/>
      <c r="C163" s="245"/>
      <c r="F163" s="245"/>
      <c r="G163" s="245"/>
    </row>
    <row r="164" spans="2:7" x14ac:dyDescent="0.2">
      <c r="B164" s="245"/>
      <c r="C164" s="245"/>
      <c r="F164" s="245"/>
      <c r="G164" s="252"/>
    </row>
    <row r="165" spans="2:7" x14ac:dyDescent="0.2">
      <c r="B165" s="244"/>
      <c r="C165" s="245"/>
      <c r="F165" s="245"/>
      <c r="G165" s="252"/>
    </row>
    <row r="166" spans="2:7" x14ac:dyDescent="0.2">
      <c r="B166" s="245"/>
      <c r="C166" s="252"/>
      <c r="F166" s="245"/>
      <c r="G166" s="245"/>
    </row>
    <row r="167" spans="2:7" x14ac:dyDescent="0.2">
      <c r="B167" s="245"/>
      <c r="C167" s="245"/>
      <c r="F167" s="245"/>
      <c r="G167" s="245"/>
    </row>
    <row r="168" spans="2:7" x14ac:dyDescent="0.2">
      <c r="B168" s="245"/>
      <c r="C168" s="245"/>
      <c r="F168" s="244"/>
      <c r="G168" s="245"/>
    </row>
    <row r="169" spans="2:7" x14ac:dyDescent="0.2">
      <c r="B169" s="244"/>
      <c r="C169" s="245"/>
      <c r="F169" s="244"/>
      <c r="G169" s="245"/>
    </row>
    <row r="170" spans="2:7" x14ac:dyDescent="0.2">
      <c r="B170" s="245"/>
      <c r="C170" s="245"/>
      <c r="F170" s="245"/>
      <c r="G170" s="245"/>
    </row>
    <row r="171" spans="2:7" x14ac:dyDescent="0.2">
      <c r="B171" s="245"/>
      <c r="C171" s="252"/>
      <c r="F171" s="245"/>
      <c r="G171" s="252"/>
    </row>
    <row r="172" spans="2:7" x14ac:dyDescent="0.2">
      <c r="B172" s="245"/>
      <c r="C172" s="245"/>
      <c r="F172" s="245"/>
      <c r="G172" s="245"/>
    </row>
    <row r="173" spans="2:7" x14ac:dyDescent="0.2">
      <c r="B173" s="245"/>
      <c r="C173" s="245"/>
      <c r="F173" s="245"/>
      <c r="G173" s="245"/>
    </row>
    <row r="174" spans="2:7" x14ac:dyDescent="0.2">
      <c r="B174" s="245"/>
      <c r="C174" s="245"/>
      <c r="F174" s="245"/>
      <c r="G174" s="252"/>
    </row>
    <row r="175" spans="2:7" x14ac:dyDescent="0.2">
      <c r="B175" s="187"/>
      <c r="F175" s="187"/>
    </row>
  </sheetData>
  <mergeCells count="3">
    <mergeCell ref="E29:E30"/>
    <mergeCell ref="F29:F30"/>
    <mergeCell ref="A81:G8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Colorado Boulder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Webster</dc:creator>
  <cp:lastModifiedBy>Microsoft Office User</cp:lastModifiedBy>
  <dcterms:created xsi:type="dcterms:W3CDTF">2022-10-19T22:24:22Z</dcterms:created>
  <dcterms:modified xsi:type="dcterms:W3CDTF">2022-10-26T15:14:02Z</dcterms:modified>
</cp:coreProperties>
</file>