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codeName="ThisWorkbook" defaultThemeVersion="166925"/>
  <mc:AlternateContent xmlns:mc="http://schemas.openxmlformats.org/markup-compatibility/2006">
    <mc:Choice Requires="x15">
      <x15ac:absPath xmlns:x15ac="http://schemas.microsoft.com/office/spreadsheetml/2010/11/ac" url="/Users/elisam/Desktop/"/>
    </mc:Choice>
  </mc:AlternateContent>
  <xr:revisionPtr revIDLastSave="0" documentId="8_{E03D357D-F934-4A48-9421-538F1FDECBDC}" xr6:coauthVersionLast="47" xr6:coauthVersionMax="47" xr10:uidLastSave="{00000000-0000-0000-0000-000000000000}"/>
  <bookViews>
    <workbookView xWindow="0" yWindow="500" windowWidth="46380" windowHeight="24840" activeTab="1" xr2:uid="{2BB77403-DF6A-904B-B68D-F4FE72DEE0C6}"/>
  </bookViews>
  <sheets>
    <sheet name="School List &amp; Interviews" sheetId="16" r:id="rId1"/>
    <sheet name="Holisitic (sorted)" sheetId="21" r:id="rId2"/>
    <sheet name="Holisitic (alphabetical)" sheetId="15" r:id="rId3"/>
    <sheet name="Research (sorted)" sheetId="26" r:id="rId4"/>
    <sheet name="Research (alphabetical)" sheetId="27" r:id="rId5"/>
    <sheet name="Non-Traditionals (sorted)" sheetId="24" r:id="rId6"/>
    <sheet name="Non-Traditionals (alphabetical)" sheetId="28" r:id="rId7"/>
    <sheet name="Admission Preferences" sheetId="6" r:id="rId8"/>
    <sheet name="Public Openly Selective" sheetId="22" r:id="rId9"/>
    <sheet name="Private Narrowly Selective" sheetId="23" r:id="rId10"/>
    <sheet name="MSAR Data" sheetId="8" r:id="rId11"/>
    <sheet name="Customizable Pivot Table" sheetId="3" r:id="rId12"/>
  </sheets>
  <definedNames>
    <definedName name="_xlnm._FilterDatabase" localSheetId="7" hidden="1">'Admission Preferences'!$B$5:$U$155</definedName>
    <definedName name="_xlnm._FilterDatabase" localSheetId="10" hidden="1">'MSAR Data'!$A$6:$BK$156</definedName>
    <definedName name="_xlnm._FilterDatabase" localSheetId="9" hidden="1">'Private Narrowly Selective'!$B$5:$AC$155</definedName>
    <definedName name="_xlnm._FilterDatabase" localSheetId="8" hidden="1">'Public Openly Selective'!$B$5:$AC$155</definedName>
  </definedNames>
  <calcPr calcId="191029"/>
  <pivotCaches>
    <pivotCache cacheId="0"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19" i="28" l="1"/>
  <c r="D119" i="28"/>
  <c r="C119" i="28"/>
  <c r="E5" i="28"/>
  <c r="D5" i="28"/>
  <c r="C5" i="28"/>
  <c r="E37" i="28"/>
  <c r="D37" i="28"/>
  <c r="C37" i="28"/>
  <c r="E110" i="28"/>
  <c r="D110" i="28"/>
  <c r="C110" i="28"/>
  <c r="E72" i="28"/>
  <c r="D72" i="28"/>
  <c r="C72" i="28"/>
  <c r="E120" i="28"/>
  <c r="D120" i="28"/>
  <c r="C120" i="28"/>
  <c r="E92" i="28"/>
  <c r="D92" i="28"/>
  <c r="C92" i="28"/>
  <c r="E99" i="28"/>
  <c r="D99" i="28"/>
  <c r="C99" i="28"/>
  <c r="E136" i="28"/>
  <c r="D136" i="28"/>
  <c r="C136" i="28"/>
  <c r="E48" i="28"/>
  <c r="D48" i="28"/>
  <c r="C48" i="28"/>
  <c r="E128" i="28"/>
  <c r="D128" i="28"/>
  <c r="C128" i="28"/>
  <c r="E83" i="28"/>
  <c r="D83" i="28"/>
  <c r="C83" i="28"/>
  <c r="E141" i="28"/>
  <c r="D141" i="28"/>
  <c r="C141" i="28"/>
  <c r="E35" i="28"/>
  <c r="D35" i="28"/>
  <c r="C35" i="28"/>
  <c r="E49" i="28"/>
  <c r="D49" i="28"/>
  <c r="C49" i="28"/>
  <c r="E140" i="28"/>
  <c r="D140" i="28"/>
  <c r="C140" i="28"/>
  <c r="E109" i="28"/>
  <c r="D109" i="28"/>
  <c r="C109" i="28"/>
  <c r="E59" i="28"/>
  <c r="D59" i="28"/>
  <c r="C59" i="28"/>
  <c r="E73" i="28"/>
  <c r="D73" i="28"/>
  <c r="C73" i="28"/>
  <c r="E125" i="28"/>
  <c r="D125" i="28"/>
  <c r="C125" i="28"/>
  <c r="E42" i="28"/>
  <c r="D42" i="28"/>
  <c r="C42" i="28"/>
  <c r="E132" i="28"/>
  <c r="D132" i="28"/>
  <c r="C132" i="28"/>
  <c r="E16" i="28"/>
  <c r="D16" i="28"/>
  <c r="C16" i="28"/>
  <c r="E129" i="28"/>
  <c r="D129" i="28"/>
  <c r="C129" i="28"/>
  <c r="E63" i="28"/>
  <c r="D63" i="28"/>
  <c r="C63" i="28"/>
  <c r="E117" i="28"/>
  <c r="D117" i="28"/>
  <c r="C117" i="28"/>
  <c r="E61" i="28"/>
  <c r="D61" i="28"/>
  <c r="C61" i="28"/>
  <c r="E89" i="28"/>
  <c r="D89" i="28"/>
  <c r="C89" i="28"/>
  <c r="E74" i="28"/>
  <c r="D74" i="28"/>
  <c r="C74" i="28"/>
  <c r="E57" i="28"/>
  <c r="D57" i="28"/>
  <c r="C57" i="28"/>
  <c r="E112" i="28"/>
  <c r="D112" i="28"/>
  <c r="C112" i="28"/>
  <c r="E44" i="28"/>
  <c r="D44" i="28"/>
  <c r="C44" i="28"/>
  <c r="E100" i="28"/>
  <c r="D100" i="28"/>
  <c r="C100" i="28"/>
  <c r="E134" i="28"/>
  <c r="D134" i="28"/>
  <c r="C134" i="28"/>
  <c r="E149" i="28"/>
  <c r="D149" i="28"/>
  <c r="C149" i="28"/>
  <c r="E13" i="28"/>
  <c r="D13" i="28"/>
  <c r="C13" i="28"/>
  <c r="E148" i="28"/>
  <c r="D148" i="28"/>
  <c r="C148" i="28"/>
  <c r="E51" i="28"/>
  <c r="D51" i="28"/>
  <c r="C51" i="28"/>
  <c r="E137" i="28"/>
  <c r="D137" i="28"/>
  <c r="C137" i="28"/>
  <c r="E66" i="28"/>
  <c r="D66" i="28"/>
  <c r="C66" i="28"/>
  <c r="E124" i="28"/>
  <c r="D124" i="28"/>
  <c r="C124" i="28"/>
  <c r="E146" i="28"/>
  <c r="D146" i="28"/>
  <c r="C146" i="28"/>
  <c r="E118" i="28"/>
  <c r="D118" i="28"/>
  <c r="C118" i="28"/>
  <c r="E147" i="28"/>
  <c r="D147" i="28"/>
  <c r="C147" i="28"/>
  <c r="E62" i="28"/>
  <c r="D62" i="28"/>
  <c r="C62" i="28"/>
  <c r="E24" i="28"/>
  <c r="D24" i="28"/>
  <c r="C24" i="28"/>
  <c r="E18" i="28"/>
  <c r="D18" i="28"/>
  <c r="C18" i="28"/>
  <c r="E104" i="28"/>
  <c r="D104" i="28"/>
  <c r="C104" i="28"/>
  <c r="E108" i="28"/>
  <c r="D108" i="28"/>
  <c r="C108" i="28"/>
  <c r="E67" i="28"/>
  <c r="D67" i="28"/>
  <c r="C67" i="28"/>
  <c r="E6" i="28"/>
  <c r="D6" i="28"/>
  <c r="C6" i="28"/>
  <c r="E11" i="28"/>
  <c r="D11" i="28"/>
  <c r="C11" i="28"/>
  <c r="E111" i="28"/>
  <c r="D111" i="28"/>
  <c r="C111" i="28"/>
  <c r="E43" i="28"/>
  <c r="D43" i="28"/>
  <c r="C43" i="28"/>
  <c r="E46" i="28"/>
  <c r="D46" i="28"/>
  <c r="C46" i="28"/>
  <c r="E70" i="28"/>
  <c r="D70" i="28"/>
  <c r="C70" i="28"/>
  <c r="E84" i="28"/>
  <c r="D84" i="28"/>
  <c r="C84" i="28"/>
  <c r="E130" i="28"/>
  <c r="D130" i="28"/>
  <c r="C130" i="28"/>
  <c r="E65" i="28"/>
  <c r="D65" i="28"/>
  <c r="C65" i="28"/>
  <c r="E98" i="28"/>
  <c r="D98" i="28"/>
  <c r="C98" i="28"/>
  <c r="E58" i="28"/>
  <c r="D58" i="28"/>
  <c r="C58" i="28"/>
  <c r="E101" i="28"/>
  <c r="D101" i="28"/>
  <c r="C101" i="28"/>
  <c r="E71" i="28"/>
  <c r="D71" i="28"/>
  <c r="C71" i="28"/>
  <c r="E55" i="28"/>
  <c r="D55" i="28"/>
  <c r="C55" i="28"/>
  <c r="E152" i="28"/>
  <c r="D152" i="28"/>
  <c r="C152" i="28"/>
  <c r="E4" i="28"/>
  <c r="D4" i="28"/>
  <c r="C4" i="28"/>
  <c r="E151" i="28"/>
  <c r="D151" i="28"/>
  <c r="C151" i="28"/>
  <c r="E114" i="28"/>
  <c r="D114" i="28"/>
  <c r="C114" i="28"/>
  <c r="E39" i="28"/>
  <c r="D39" i="28"/>
  <c r="C39" i="28"/>
  <c r="E85" i="28"/>
  <c r="D85" i="28"/>
  <c r="C85" i="28"/>
  <c r="E82" i="28"/>
  <c r="D82" i="28"/>
  <c r="C82" i="28"/>
  <c r="E34" i="28"/>
  <c r="D34" i="28"/>
  <c r="C34" i="28"/>
  <c r="E80" i="28"/>
  <c r="D80" i="28"/>
  <c r="C80" i="28"/>
  <c r="E144" i="28"/>
  <c r="D144" i="28"/>
  <c r="C144" i="28"/>
  <c r="E20" i="28"/>
  <c r="D20" i="28"/>
  <c r="C20" i="28"/>
  <c r="E17" i="28"/>
  <c r="D17" i="28"/>
  <c r="C17" i="28"/>
  <c r="E3" i="28"/>
  <c r="D3" i="28"/>
  <c r="C3" i="28"/>
  <c r="E126" i="28"/>
  <c r="D126" i="28"/>
  <c r="C126" i="28"/>
  <c r="E53" i="28"/>
  <c r="D53" i="28"/>
  <c r="C53" i="28"/>
  <c r="E135" i="28"/>
  <c r="D135" i="28"/>
  <c r="C135" i="28"/>
  <c r="E25" i="28"/>
  <c r="D25" i="28"/>
  <c r="C25" i="28"/>
  <c r="E60" i="28"/>
  <c r="D60" i="28"/>
  <c r="C60" i="28"/>
  <c r="E127" i="28"/>
  <c r="D127" i="28"/>
  <c r="C127" i="28"/>
  <c r="E41" i="28"/>
  <c r="D41" i="28"/>
  <c r="C41" i="28"/>
  <c r="E15" i="28"/>
  <c r="D15" i="28"/>
  <c r="C15" i="28"/>
  <c r="E47" i="28"/>
  <c r="D47" i="28"/>
  <c r="C47" i="28"/>
  <c r="E107" i="28"/>
  <c r="D107" i="28"/>
  <c r="C107" i="28"/>
  <c r="E103" i="28"/>
  <c r="D103" i="28"/>
  <c r="C103" i="28"/>
  <c r="E150" i="28"/>
  <c r="D150" i="28"/>
  <c r="C150" i="28"/>
  <c r="E131" i="28"/>
  <c r="D131" i="28"/>
  <c r="C131" i="28"/>
  <c r="E115" i="28"/>
  <c r="D115" i="28"/>
  <c r="C115" i="28"/>
  <c r="E90" i="28"/>
  <c r="D90" i="28"/>
  <c r="C90" i="28"/>
  <c r="E88" i="28"/>
  <c r="D88" i="28"/>
  <c r="C88" i="28"/>
  <c r="E28" i="28"/>
  <c r="D28" i="28"/>
  <c r="C28" i="28"/>
  <c r="E40" i="28"/>
  <c r="D40" i="28"/>
  <c r="C40" i="28"/>
  <c r="E36" i="28"/>
  <c r="D36" i="28"/>
  <c r="C36" i="28"/>
  <c r="E133" i="28"/>
  <c r="D133" i="28"/>
  <c r="C133" i="28"/>
  <c r="E54" i="28"/>
  <c r="D54" i="28"/>
  <c r="C54" i="28"/>
  <c r="E32" i="28"/>
  <c r="D32" i="28"/>
  <c r="C32" i="28"/>
  <c r="E19" i="28"/>
  <c r="D19" i="28"/>
  <c r="C19" i="28"/>
  <c r="E8" i="28"/>
  <c r="D8" i="28"/>
  <c r="C8" i="28"/>
  <c r="E50" i="28"/>
  <c r="D50" i="28"/>
  <c r="C50" i="28"/>
  <c r="E22" i="28"/>
  <c r="D22" i="28"/>
  <c r="C22" i="28"/>
  <c r="E10" i="28"/>
  <c r="D10" i="28"/>
  <c r="C10" i="28"/>
  <c r="E77" i="28"/>
  <c r="D77" i="28"/>
  <c r="C77" i="28"/>
  <c r="E78" i="28"/>
  <c r="D78" i="28"/>
  <c r="C78" i="28"/>
  <c r="E116" i="28"/>
  <c r="D116" i="28"/>
  <c r="C116" i="28"/>
  <c r="E105" i="28"/>
  <c r="D105" i="28"/>
  <c r="C105" i="28"/>
  <c r="E31" i="28"/>
  <c r="D31" i="28"/>
  <c r="C31" i="28"/>
  <c r="E122" i="28"/>
  <c r="D122" i="28"/>
  <c r="C122" i="28"/>
  <c r="E21" i="28"/>
  <c r="D21" i="28"/>
  <c r="C21" i="28"/>
  <c r="E86" i="28"/>
  <c r="D86" i="28"/>
  <c r="C86" i="28"/>
  <c r="E81" i="28"/>
  <c r="D81" i="28"/>
  <c r="C81" i="28"/>
  <c r="E14" i="28"/>
  <c r="D14" i="28"/>
  <c r="C14" i="28"/>
  <c r="E139" i="28"/>
  <c r="D139" i="28"/>
  <c r="C139" i="28"/>
  <c r="E23" i="28"/>
  <c r="D23" i="28"/>
  <c r="C23" i="28"/>
  <c r="E142" i="28"/>
  <c r="D142" i="28"/>
  <c r="C142" i="28"/>
  <c r="E45" i="28"/>
  <c r="D45" i="28"/>
  <c r="C45" i="28"/>
  <c r="E38" i="28"/>
  <c r="D38" i="28"/>
  <c r="C38" i="28"/>
  <c r="E30" i="28"/>
  <c r="D30" i="28"/>
  <c r="C30" i="28"/>
  <c r="E33" i="28"/>
  <c r="D33" i="28"/>
  <c r="C33" i="28"/>
  <c r="E76" i="28"/>
  <c r="D76" i="28"/>
  <c r="C76" i="28"/>
  <c r="E113" i="28"/>
  <c r="D113" i="28"/>
  <c r="C113" i="28"/>
  <c r="E29" i="28"/>
  <c r="D29" i="28"/>
  <c r="C29" i="28"/>
  <c r="E12" i="28"/>
  <c r="D12" i="28"/>
  <c r="C12" i="28"/>
  <c r="E121" i="28"/>
  <c r="D121" i="28"/>
  <c r="C121" i="28"/>
  <c r="E97" i="28"/>
  <c r="D97" i="28"/>
  <c r="C97" i="28"/>
  <c r="E102" i="28"/>
  <c r="D102" i="28"/>
  <c r="C102" i="28"/>
  <c r="E123" i="28"/>
  <c r="D123" i="28"/>
  <c r="C123" i="28"/>
  <c r="E94" i="28"/>
  <c r="D94" i="28"/>
  <c r="C94" i="28"/>
  <c r="E9" i="28"/>
  <c r="D9" i="28"/>
  <c r="C9" i="28"/>
  <c r="E91" i="28"/>
  <c r="D91" i="28"/>
  <c r="C91" i="28"/>
  <c r="E87" i="28"/>
  <c r="D87" i="28"/>
  <c r="C87" i="28"/>
  <c r="E96" i="28"/>
  <c r="D96" i="28"/>
  <c r="C96" i="28"/>
  <c r="E52" i="28"/>
  <c r="D52" i="28"/>
  <c r="C52" i="28"/>
  <c r="E68" i="28"/>
  <c r="D68" i="28"/>
  <c r="C68" i="28"/>
  <c r="E79" i="28"/>
  <c r="D79" i="28"/>
  <c r="C79" i="28"/>
  <c r="E95" i="28"/>
  <c r="D95" i="28"/>
  <c r="C95" i="28"/>
  <c r="E75" i="28"/>
  <c r="D75" i="28"/>
  <c r="C75" i="28"/>
  <c r="E56" i="28"/>
  <c r="D56" i="28"/>
  <c r="C56" i="28"/>
  <c r="E27" i="28"/>
  <c r="D27" i="28"/>
  <c r="C27" i="28"/>
  <c r="E26" i="28"/>
  <c r="D26" i="28"/>
  <c r="C26" i="28"/>
  <c r="E138" i="28"/>
  <c r="D138" i="28"/>
  <c r="C138" i="28"/>
  <c r="E7" i="28"/>
  <c r="D7" i="28"/>
  <c r="C7" i="28"/>
  <c r="E106" i="28"/>
  <c r="D106" i="28"/>
  <c r="C106" i="28"/>
  <c r="E93" i="28"/>
  <c r="D93" i="28"/>
  <c r="C93" i="28"/>
  <c r="E143" i="28"/>
  <c r="D143" i="28"/>
  <c r="C143" i="28"/>
  <c r="E64" i="28"/>
  <c r="D64" i="28"/>
  <c r="C64" i="28"/>
  <c r="E69" i="28"/>
  <c r="D69" i="28"/>
  <c r="C69" i="28"/>
  <c r="E145" i="28"/>
  <c r="D145" i="28"/>
  <c r="C145" i="28"/>
  <c r="E37" i="27"/>
  <c r="D37" i="27"/>
  <c r="C37" i="27"/>
  <c r="E143" i="27"/>
  <c r="D143" i="27"/>
  <c r="C143" i="27"/>
  <c r="E141" i="27"/>
  <c r="D141" i="27"/>
  <c r="C141" i="27"/>
  <c r="E61" i="27"/>
  <c r="D61" i="27"/>
  <c r="C61" i="27"/>
  <c r="E148" i="27"/>
  <c r="D148" i="27"/>
  <c r="C148" i="27"/>
  <c r="E146" i="27"/>
  <c r="D146" i="27"/>
  <c r="C146" i="27"/>
  <c r="E20" i="27"/>
  <c r="D20" i="27"/>
  <c r="C20" i="27"/>
  <c r="E75" i="27"/>
  <c r="D75" i="27"/>
  <c r="C75" i="27"/>
  <c r="E59" i="27"/>
  <c r="D59" i="27"/>
  <c r="C59" i="27"/>
  <c r="E63" i="27"/>
  <c r="D63" i="27"/>
  <c r="C63" i="27"/>
  <c r="E100" i="27"/>
  <c r="D100" i="27"/>
  <c r="C100" i="27"/>
  <c r="E66" i="27"/>
  <c r="D66" i="27"/>
  <c r="C66" i="27"/>
  <c r="E11" i="27"/>
  <c r="D11" i="27"/>
  <c r="C11" i="27"/>
  <c r="E152" i="27"/>
  <c r="D152" i="27"/>
  <c r="C152" i="27"/>
  <c r="E32" i="27"/>
  <c r="D32" i="27"/>
  <c r="C32" i="27"/>
  <c r="E76" i="27"/>
  <c r="D76" i="27"/>
  <c r="C76" i="27"/>
  <c r="E94" i="27"/>
  <c r="D94" i="27"/>
  <c r="C94" i="27"/>
  <c r="E112" i="27"/>
  <c r="D112" i="27"/>
  <c r="C112" i="27"/>
  <c r="E137" i="27"/>
  <c r="D137" i="27"/>
  <c r="C137" i="27"/>
  <c r="E67" i="27"/>
  <c r="D67" i="27"/>
  <c r="C67" i="27"/>
  <c r="E98" i="27"/>
  <c r="D98" i="27"/>
  <c r="C98" i="27"/>
  <c r="E4" i="27"/>
  <c r="D4" i="27"/>
  <c r="C4" i="27"/>
  <c r="E15" i="27"/>
  <c r="D15" i="27"/>
  <c r="C15" i="27"/>
  <c r="E115" i="27"/>
  <c r="D115" i="27"/>
  <c r="C115" i="27"/>
  <c r="E23" i="27"/>
  <c r="D23" i="27"/>
  <c r="C23" i="27"/>
  <c r="E45" i="27"/>
  <c r="D45" i="27"/>
  <c r="C45" i="27"/>
  <c r="E113" i="27"/>
  <c r="D113" i="27"/>
  <c r="C113" i="27"/>
  <c r="E95" i="27"/>
  <c r="D95" i="27"/>
  <c r="C95" i="27"/>
  <c r="E5" i="27"/>
  <c r="D5" i="27"/>
  <c r="C5" i="27"/>
  <c r="E99" i="27"/>
  <c r="D99" i="27"/>
  <c r="C99" i="27"/>
  <c r="E136" i="27"/>
  <c r="D136" i="27"/>
  <c r="C136" i="27"/>
  <c r="E62" i="27"/>
  <c r="D62" i="27"/>
  <c r="C62" i="27"/>
  <c r="E24" i="27"/>
  <c r="D24" i="27"/>
  <c r="C24" i="27"/>
  <c r="E133" i="27"/>
  <c r="D133" i="27"/>
  <c r="C133" i="27"/>
  <c r="E30" i="27"/>
  <c r="D30" i="27"/>
  <c r="C30" i="27"/>
  <c r="E97" i="27"/>
  <c r="D97" i="27"/>
  <c r="C97" i="27"/>
  <c r="E68" i="27"/>
  <c r="D68" i="27"/>
  <c r="C68" i="27"/>
  <c r="E27" i="27"/>
  <c r="D27" i="27"/>
  <c r="C27" i="27"/>
  <c r="E140" i="27"/>
  <c r="D140" i="27"/>
  <c r="C140" i="27"/>
  <c r="E16" i="27"/>
  <c r="D16" i="27"/>
  <c r="C16" i="27"/>
  <c r="E18" i="27"/>
  <c r="D18" i="27"/>
  <c r="C18" i="27"/>
  <c r="E34" i="27"/>
  <c r="D34" i="27"/>
  <c r="C34" i="27"/>
  <c r="E47" i="27"/>
  <c r="D47" i="27"/>
  <c r="C47" i="27"/>
  <c r="E103" i="27"/>
  <c r="D103" i="27"/>
  <c r="C103" i="27"/>
  <c r="E8" i="27"/>
  <c r="D8" i="27"/>
  <c r="C8" i="27"/>
  <c r="E79" i="27"/>
  <c r="D79" i="27"/>
  <c r="C79" i="27"/>
  <c r="E13" i="27"/>
  <c r="D13" i="27"/>
  <c r="C13" i="27"/>
  <c r="E104" i="27"/>
  <c r="D104" i="27"/>
  <c r="C104" i="27"/>
  <c r="E108" i="27"/>
  <c r="D108" i="27"/>
  <c r="C108" i="27"/>
  <c r="E6" i="27"/>
  <c r="D6" i="27"/>
  <c r="C6" i="27"/>
  <c r="E65" i="27"/>
  <c r="D65" i="27"/>
  <c r="C65" i="27"/>
  <c r="E101" i="27"/>
  <c r="D101" i="27"/>
  <c r="C101" i="27"/>
  <c r="E114" i="27"/>
  <c r="D114" i="27"/>
  <c r="C114" i="27"/>
  <c r="E39" i="27"/>
  <c r="D39" i="27"/>
  <c r="C39" i="27"/>
  <c r="E80" i="27"/>
  <c r="D80" i="27"/>
  <c r="C80" i="27"/>
  <c r="E60" i="27"/>
  <c r="D60" i="27"/>
  <c r="C60" i="27"/>
  <c r="E127" i="27"/>
  <c r="D127" i="27"/>
  <c r="C127" i="27"/>
  <c r="E19" i="27"/>
  <c r="D19" i="27"/>
  <c r="C19" i="27"/>
  <c r="E10" i="27"/>
  <c r="D10" i="27"/>
  <c r="C10" i="27"/>
  <c r="E86" i="27"/>
  <c r="D86" i="27"/>
  <c r="C86" i="27"/>
  <c r="E142" i="27"/>
  <c r="D142" i="27"/>
  <c r="C142" i="27"/>
  <c r="E38" i="27"/>
  <c r="D38" i="27"/>
  <c r="C38" i="27"/>
  <c r="E12" i="27"/>
  <c r="D12" i="27"/>
  <c r="C12" i="27"/>
  <c r="E102" i="27"/>
  <c r="D102" i="27"/>
  <c r="C102" i="27"/>
  <c r="E91" i="27"/>
  <c r="D91" i="27"/>
  <c r="C91" i="27"/>
  <c r="E119" i="27"/>
  <c r="D119" i="27"/>
  <c r="C119" i="27"/>
  <c r="E128" i="27"/>
  <c r="D128" i="27"/>
  <c r="C128" i="27"/>
  <c r="E132" i="27"/>
  <c r="D132" i="27"/>
  <c r="C132" i="27"/>
  <c r="E17" i="27"/>
  <c r="D17" i="27"/>
  <c r="C17" i="27"/>
  <c r="E126" i="27"/>
  <c r="D126" i="27"/>
  <c r="C126" i="27"/>
  <c r="E150" i="27"/>
  <c r="D150" i="27"/>
  <c r="C150" i="27"/>
  <c r="E77" i="27"/>
  <c r="D77" i="27"/>
  <c r="C77" i="27"/>
  <c r="E81" i="27"/>
  <c r="D81" i="27"/>
  <c r="C81" i="27"/>
  <c r="E14" i="27"/>
  <c r="D14" i="27"/>
  <c r="C14" i="27"/>
  <c r="E72" i="27"/>
  <c r="D72" i="27"/>
  <c r="C72" i="27"/>
  <c r="E48" i="27"/>
  <c r="D48" i="27"/>
  <c r="C48" i="27"/>
  <c r="E83" i="27"/>
  <c r="D83" i="27"/>
  <c r="C83" i="27"/>
  <c r="E57" i="27"/>
  <c r="D57" i="27"/>
  <c r="C57" i="27"/>
  <c r="E134" i="27"/>
  <c r="D134" i="27"/>
  <c r="C134" i="27"/>
  <c r="E149" i="27"/>
  <c r="D149" i="27"/>
  <c r="C149" i="27"/>
  <c r="E70" i="27"/>
  <c r="D70" i="27"/>
  <c r="C70" i="27"/>
  <c r="E40" i="27"/>
  <c r="D40" i="27"/>
  <c r="C40" i="27"/>
  <c r="E36" i="27"/>
  <c r="D36" i="27"/>
  <c r="C36" i="27"/>
  <c r="E139" i="27"/>
  <c r="D139" i="27"/>
  <c r="C139" i="27"/>
  <c r="E123" i="27"/>
  <c r="D123" i="27"/>
  <c r="C123" i="27"/>
  <c r="E9" i="27"/>
  <c r="D9" i="27"/>
  <c r="C9" i="27"/>
  <c r="E26" i="27"/>
  <c r="D26" i="27"/>
  <c r="C26" i="27"/>
  <c r="E69" i="27"/>
  <c r="D69" i="27"/>
  <c r="C69" i="27"/>
  <c r="E118" i="27"/>
  <c r="D118" i="27"/>
  <c r="C118" i="27"/>
  <c r="E71" i="27"/>
  <c r="D71" i="27"/>
  <c r="C71" i="27"/>
  <c r="E144" i="27"/>
  <c r="D144" i="27"/>
  <c r="C144" i="27"/>
  <c r="E41" i="27"/>
  <c r="D41" i="27"/>
  <c r="C41" i="27"/>
  <c r="E107" i="27"/>
  <c r="D107" i="27"/>
  <c r="C107" i="27"/>
  <c r="E90" i="27"/>
  <c r="D90" i="27"/>
  <c r="C90" i="27"/>
  <c r="E28" i="27"/>
  <c r="D28" i="27"/>
  <c r="C28" i="27"/>
  <c r="E50" i="27"/>
  <c r="D50" i="27"/>
  <c r="C50" i="27"/>
  <c r="E78" i="27"/>
  <c r="D78" i="27"/>
  <c r="C78" i="27"/>
  <c r="E105" i="27"/>
  <c r="D105" i="27"/>
  <c r="C105" i="27"/>
  <c r="E31" i="27"/>
  <c r="D31" i="27"/>
  <c r="C31" i="27"/>
  <c r="E56" i="27"/>
  <c r="D56" i="27"/>
  <c r="C56" i="27"/>
  <c r="E147" i="27"/>
  <c r="D147" i="27"/>
  <c r="C147" i="27"/>
  <c r="E54" i="27"/>
  <c r="D54" i="27"/>
  <c r="C54" i="27"/>
  <c r="E116" i="27"/>
  <c r="D116" i="27"/>
  <c r="C116" i="27"/>
  <c r="E96" i="27"/>
  <c r="D96" i="27"/>
  <c r="C96" i="27"/>
  <c r="E49" i="27"/>
  <c r="D49" i="27"/>
  <c r="C49" i="27"/>
  <c r="E89" i="27"/>
  <c r="D89" i="27"/>
  <c r="C89" i="27"/>
  <c r="E151" i="27"/>
  <c r="D151" i="27"/>
  <c r="C151" i="27"/>
  <c r="E29" i="27"/>
  <c r="D29" i="27"/>
  <c r="C29" i="27"/>
  <c r="E93" i="27"/>
  <c r="D93" i="27"/>
  <c r="C93" i="27"/>
  <c r="E64" i="27"/>
  <c r="D64" i="27"/>
  <c r="C64" i="27"/>
  <c r="E51" i="27"/>
  <c r="D51" i="27"/>
  <c r="C51" i="27"/>
  <c r="E85" i="27"/>
  <c r="D85" i="27"/>
  <c r="C85" i="27"/>
  <c r="E82" i="27"/>
  <c r="D82" i="27"/>
  <c r="C82" i="27"/>
  <c r="E3" i="27"/>
  <c r="D3" i="27"/>
  <c r="C3" i="27"/>
  <c r="E138" i="27"/>
  <c r="D138" i="27"/>
  <c r="C138" i="27"/>
  <c r="E73" i="27"/>
  <c r="D73" i="27"/>
  <c r="C73" i="27"/>
  <c r="E7" i="27"/>
  <c r="D7" i="27"/>
  <c r="C7" i="27"/>
  <c r="E35" i="27"/>
  <c r="D35" i="27"/>
  <c r="C35" i="27"/>
  <c r="E124" i="27"/>
  <c r="D124" i="27"/>
  <c r="C124" i="27"/>
  <c r="E22" i="27"/>
  <c r="D22" i="27"/>
  <c r="C22" i="27"/>
  <c r="E92" i="27"/>
  <c r="D92" i="27"/>
  <c r="C92" i="27"/>
  <c r="E135" i="27"/>
  <c r="D135" i="27"/>
  <c r="C135" i="27"/>
  <c r="E25" i="27"/>
  <c r="D25" i="27"/>
  <c r="C25" i="27"/>
  <c r="E88" i="27"/>
  <c r="D88" i="27"/>
  <c r="C88" i="27"/>
  <c r="E33" i="27"/>
  <c r="D33" i="27"/>
  <c r="C33" i="27"/>
  <c r="E84" i="27"/>
  <c r="D84" i="27"/>
  <c r="C84" i="27"/>
  <c r="E130" i="27"/>
  <c r="D130" i="27"/>
  <c r="C130" i="27"/>
  <c r="E55" i="27"/>
  <c r="D55" i="27"/>
  <c r="C55" i="27"/>
  <c r="E131" i="27"/>
  <c r="D131" i="27"/>
  <c r="C131" i="27"/>
  <c r="E87" i="27"/>
  <c r="D87" i="27"/>
  <c r="C87" i="27"/>
  <c r="E121" i="27"/>
  <c r="D121" i="27"/>
  <c r="C121" i="27"/>
  <c r="E106" i="27"/>
  <c r="D106" i="27"/>
  <c r="C106" i="27"/>
  <c r="E145" i="27"/>
  <c r="D145" i="27"/>
  <c r="C145" i="27"/>
  <c r="E74" i="27"/>
  <c r="D74" i="27"/>
  <c r="C74" i="27"/>
  <c r="E111" i="27"/>
  <c r="D111" i="27"/>
  <c r="C111" i="27"/>
  <c r="E58" i="27"/>
  <c r="D58" i="27"/>
  <c r="C58" i="27"/>
  <c r="E52" i="27"/>
  <c r="D52" i="27"/>
  <c r="C52" i="27"/>
  <c r="E46" i="27"/>
  <c r="D46" i="27"/>
  <c r="C46" i="27"/>
  <c r="E21" i="27"/>
  <c r="D21" i="27"/>
  <c r="C21" i="27"/>
  <c r="E110" i="27"/>
  <c r="D110" i="27"/>
  <c r="C110" i="27"/>
  <c r="E120" i="27"/>
  <c r="D120" i="27"/>
  <c r="C120" i="27"/>
  <c r="E129" i="27"/>
  <c r="D129" i="27"/>
  <c r="C129" i="27"/>
  <c r="E117" i="27"/>
  <c r="D117" i="27"/>
  <c r="C117" i="27"/>
  <c r="E109" i="27"/>
  <c r="D109" i="27"/>
  <c r="C109" i="27"/>
  <c r="E42" i="27"/>
  <c r="D42" i="27"/>
  <c r="C42" i="27"/>
  <c r="E43" i="27"/>
  <c r="D43" i="27"/>
  <c r="C43" i="27"/>
  <c r="E53" i="27"/>
  <c r="D53" i="27"/>
  <c r="C53" i="27"/>
  <c r="E125" i="27"/>
  <c r="D125" i="27"/>
  <c r="C125" i="27"/>
  <c r="E122" i="27"/>
  <c r="D122" i="27"/>
  <c r="C122" i="27"/>
  <c r="E44" i="27"/>
  <c r="D44" i="27"/>
  <c r="C44" i="27"/>
  <c r="E87" i="26"/>
  <c r="D87" i="26"/>
  <c r="C87" i="26"/>
  <c r="E124" i="26"/>
  <c r="D124" i="26"/>
  <c r="C124" i="26"/>
  <c r="E152" i="26"/>
  <c r="D152" i="26"/>
  <c r="C152" i="26"/>
  <c r="E13" i="26"/>
  <c r="D13" i="26"/>
  <c r="C13" i="26"/>
  <c r="E78" i="26"/>
  <c r="D78" i="26"/>
  <c r="C78" i="26"/>
  <c r="E12" i="26"/>
  <c r="D12" i="26"/>
  <c r="C12" i="26"/>
  <c r="E32" i="26"/>
  <c r="D32" i="26"/>
  <c r="C32" i="26"/>
  <c r="E123" i="26"/>
  <c r="D123" i="26"/>
  <c r="C123" i="26"/>
  <c r="E122" i="26"/>
  <c r="D122" i="26"/>
  <c r="C122" i="26"/>
  <c r="E77" i="26"/>
  <c r="D77" i="26"/>
  <c r="C77" i="26"/>
  <c r="E86" i="26"/>
  <c r="D86" i="26"/>
  <c r="C86" i="26"/>
  <c r="E76" i="26"/>
  <c r="D76" i="26"/>
  <c r="C76" i="26"/>
  <c r="E150" i="26"/>
  <c r="D150" i="26"/>
  <c r="C150" i="26"/>
  <c r="E35" i="26"/>
  <c r="D35" i="26"/>
  <c r="C35" i="26"/>
  <c r="E48" i="26"/>
  <c r="D48" i="26"/>
  <c r="C48" i="26"/>
  <c r="E114" i="26"/>
  <c r="D114" i="26"/>
  <c r="C114" i="26"/>
  <c r="E9" i="26"/>
  <c r="D9" i="26"/>
  <c r="C9" i="26"/>
  <c r="E144" i="26"/>
  <c r="D144" i="26"/>
  <c r="C144" i="26"/>
  <c r="E37" i="26"/>
  <c r="D37" i="26"/>
  <c r="C37" i="26"/>
  <c r="E5" i="26"/>
  <c r="D5" i="26"/>
  <c r="C5" i="26"/>
  <c r="E8" i="26"/>
  <c r="D8" i="26"/>
  <c r="C8" i="26"/>
  <c r="E85" i="26"/>
  <c r="D85" i="26"/>
  <c r="C85" i="26"/>
  <c r="E113" i="26"/>
  <c r="D113" i="26"/>
  <c r="C113" i="26"/>
  <c r="E11" i="26"/>
  <c r="D11" i="26"/>
  <c r="C11" i="26"/>
  <c r="E143" i="26"/>
  <c r="D143" i="26"/>
  <c r="C143" i="26"/>
  <c r="E10" i="26"/>
  <c r="D10" i="26"/>
  <c r="C10" i="26"/>
  <c r="E149" i="26"/>
  <c r="D149" i="26"/>
  <c r="C149" i="26"/>
  <c r="E47" i="26"/>
  <c r="D47" i="26"/>
  <c r="C47" i="26"/>
  <c r="E19" i="26"/>
  <c r="D19" i="26"/>
  <c r="C19" i="26"/>
  <c r="E75" i="26"/>
  <c r="D75" i="26"/>
  <c r="C75" i="26"/>
  <c r="E135" i="26"/>
  <c r="D135" i="26"/>
  <c r="C135" i="26"/>
  <c r="E3" i="26"/>
  <c r="D3" i="26"/>
  <c r="C3" i="26"/>
  <c r="E142" i="26"/>
  <c r="D142" i="26"/>
  <c r="C142" i="26"/>
  <c r="E74" i="26"/>
  <c r="D74" i="26"/>
  <c r="C74" i="26"/>
  <c r="E73" i="26"/>
  <c r="D73" i="26"/>
  <c r="C73" i="26"/>
  <c r="E106" i="26"/>
  <c r="D106" i="26"/>
  <c r="C106" i="26"/>
  <c r="E148" i="26"/>
  <c r="D148" i="26"/>
  <c r="C148" i="26"/>
  <c r="E42" i="26"/>
  <c r="D42" i="26"/>
  <c r="C42" i="26"/>
  <c r="E134" i="26"/>
  <c r="D134" i="26"/>
  <c r="C134" i="26"/>
  <c r="E141" i="26"/>
  <c r="D141" i="26"/>
  <c r="C141" i="26"/>
  <c r="E34" i="26"/>
  <c r="D34" i="26"/>
  <c r="C34" i="26"/>
  <c r="E147" i="26"/>
  <c r="D147" i="26"/>
  <c r="C147" i="26"/>
  <c r="E64" i="26"/>
  <c r="D64" i="26"/>
  <c r="C64" i="26"/>
  <c r="E52" i="26"/>
  <c r="D52" i="26"/>
  <c r="C52" i="26"/>
  <c r="E121" i="26"/>
  <c r="D121" i="26"/>
  <c r="C121" i="26"/>
  <c r="E120" i="26"/>
  <c r="D120" i="26"/>
  <c r="C120" i="26"/>
  <c r="E112" i="26"/>
  <c r="D112" i="26"/>
  <c r="C112" i="26"/>
  <c r="E105" i="26"/>
  <c r="D105" i="26"/>
  <c r="C105" i="26"/>
  <c r="E104" i="26"/>
  <c r="D104" i="26"/>
  <c r="C104" i="26"/>
  <c r="E133" i="26"/>
  <c r="D133" i="26"/>
  <c r="C133" i="26"/>
  <c r="E103" i="26"/>
  <c r="D103" i="26"/>
  <c r="C103" i="26"/>
  <c r="E140" i="26"/>
  <c r="D140" i="26"/>
  <c r="C140" i="26"/>
  <c r="E18" i="26"/>
  <c r="D18" i="26"/>
  <c r="C18" i="26"/>
  <c r="E7" i="26"/>
  <c r="D7" i="26"/>
  <c r="C7" i="26"/>
  <c r="E15" i="26"/>
  <c r="D15" i="26"/>
  <c r="C15" i="26"/>
  <c r="E72" i="26"/>
  <c r="D72" i="26"/>
  <c r="C72" i="26"/>
  <c r="E27" i="26"/>
  <c r="D27" i="26"/>
  <c r="C27" i="26"/>
  <c r="E26" i="26"/>
  <c r="D26" i="26"/>
  <c r="C26" i="26"/>
  <c r="E102" i="26"/>
  <c r="D102" i="26"/>
  <c r="C102" i="26"/>
  <c r="E132" i="26"/>
  <c r="D132" i="26"/>
  <c r="C132" i="26"/>
  <c r="E17" i="26"/>
  <c r="D17" i="26"/>
  <c r="C17" i="26"/>
  <c r="E101" i="26"/>
  <c r="D101" i="26"/>
  <c r="C101" i="26"/>
  <c r="E63" i="26"/>
  <c r="D63" i="26"/>
  <c r="C63" i="26"/>
  <c r="E25" i="26"/>
  <c r="D25" i="26"/>
  <c r="C25" i="26"/>
  <c r="E139" i="26"/>
  <c r="D139" i="26"/>
  <c r="C139" i="26"/>
  <c r="E131" i="26"/>
  <c r="D131" i="26"/>
  <c r="C131" i="26"/>
  <c r="E46" i="26"/>
  <c r="D46" i="26"/>
  <c r="C46" i="26"/>
  <c r="E100" i="26"/>
  <c r="D100" i="26"/>
  <c r="C100" i="26"/>
  <c r="E99" i="26"/>
  <c r="D99" i="26"/>
  <c r="C99" i="26"/>
  <c r="E41" i="26"/>
  <c r="D41" i="26"/>
  <c r="C41" i="26"/>
  <c r="E40" i="26"/>
  <c r="D40" i="26"/>
  <c r="C40" i="26"/>
  <c r="E111" i="26"/>
  <c r="D111" i="26"/>
  <c r="C111" i="26"/>
  <c r="E98" i="26"/>
  <c r="D98" i="26"/>
  <c r="C98" i="26"/>
  <c r="E62" i="26"/>
  <c r="D62" i="26"/>
  <c r="C62" i="26"/>
  <c r="E146" i="26"/>
  <c r="D146" i="26"/>
  <c r="C146" i="26"/>
  <c r="E84" i="26"/>
  <c r="D84" i="26"/>
  <c r="C84" i="26"/>
  <c r="E39" i="26"/>
  <c r="D39" i="26"/>
  <c r="C39" i="26"/>
  <c r="E83" i="26"/>
  <c r="D83" i="26"/>
  <c r="C83" i="26"/>
  <c r="E6" i="26"/>
  <c r="D6" i="26"/>
  <c r="C6" i="26"/>
  <c r="E31" i="26"/>
  <c r="D31" i="26"/>
  <c r="C31" i="26"/>
  <c r="E30" i="26"/>
  <c r="D30" i="26"/>
  <c r="C30" i="26"/>
  <c r="E97" i="26"/>
  <c r="D97" i="26"/>
  <c r="C97" i="26"/>
  <c r="E96" i="26"/>
  <c r="D96" i="26"/>
  <c r="C96" i="26"/>
  <c r="E61" i="26"/>
  <c r="D61" i="26"/>
  <c r="C61" i="26"/>
  <c r="E130" i="26"/>
  <c r="D130" i="26"/>
  <c r="C130" i="26"/>
  <c r="E110" i="26"/>
  <c r="D110" i="26"/>
  <c r="C110" i="26"/>
  <c r="E60" i="26"/>
  <c r="D60" i="26"/>
  <c r="C60" i="26"/>
  <c r="E109" i="26"/>
  <c r="D109" i="26"/>
  <c r="C109" i="26"/>
  <c r="E82" i="26"/>
  <c r="D82" i="26"/>
  <c r="C82" i="26"/>
  <c r="E24" i="26"/>
  <c r="D24" i="26"/>
  <c r="C24" i="26"/>
  <c r="E129" i="26"/>
  <c r="D129" i="26"/>
  <c r="C129" i="26"/>
  <c r="E59" i="26"/>
  <c r="D59" i="26"/>
  <c r="C59" i="26"/>
  <c r="E29" i="26"/>
  <c r="D29" i="26"/>
  <c r="C29" i="26"/>
  <c r="E58" i="26"/>
  <c r="D58" i="26"/>
  <c r="C58" i="26"/>
  <c r="E71" i="26"/>
  <c r="D71" i="26"/>
  <c r="C71" i="26"/>
  <c r="E70" i="26"/>
  <c r="D70" i="26"/>
  <c r="C70" i="26"/>
  <c r="E119" i="26"/>
  <c r="D119" i="26"/>
  <c r="C119" i="26"/>
  <c r="E51" i="26"/>
  <c r="D51" i="26"/>
  <c r="C51" i="26"/>
  <c r="E138" i="26"/>
  <c r="D138" i="26"/>
  <c r="C138" i="26"/>
  <c r="E95" i="26"/>
  <c r="D95" i="26"/>
  <c r="C95" i="26"/>
  <c r="E108" i="26"/>
  <c r="D108" i="26"/>
  <c r="C108" i="26"/>
  <c r="E57" i="26"/>
  <c r="D57" i="26"/>
  <c r="C57" i="26"/>
  <c r="E33" i="26"/>
  <c r="D33" i="26"/>
  <c r="C33" i="26"/>
  <c r="E94" i="26"/>
  <c r="D94" i="26"/>
  <c r="C94" i="26"/>
  <c r="E81" i="26"/>
  <c r="D81" i="26"/>
  <c r="C81" i="26"/>
  <c r="E56" i="26"/>
  <c r="D56" i="26"/>
  <c r="C56" i="26"/>
  <c r="E50" i="26"/>
  <c r="D50" i="26"/>
  <c r="C50" i="26"/>
  <c r="E55" i="26"/>
  <c r="D55" i="26"/>
  <c r="C55" i="26"/>
  <c r="E54" i="26"/>
  <c r="D54" i="26"/>
  <c r="C54" i="26"/>
  <c r="E4" i="26"/>
  <c r="D4" i="26"/>
  <c r="C4" i="26"/>
  <c r="E14" i="26"/>
  <c r="D14" i="26"/>
  <c r="C14" i="26"/>
  <c r="E93" i="26"/>
  <c r="D93" i="26"/>
  <c r="C93" i="26"/>
  <c r="E80" i="26"/>
  <c r="D80" i="26"/>
  <c r="C80" i="26"/>
  <c r="E79" i="26"/>
  <c r="D79" i="26"/>
  <c r="C79" i="26"/>
  <c r="E69" i="26"/>
  <c r="D69" i="26"/>
  <c r="C69" i="26"/>
  <c r="E128" i="26"/>
  <c r="D128" i="26"/>
  <c r="C128" i="26"/>
  <c r="E92" i="26"/>
  <c r="D92" i="26"/>
  <c r="C92" i="26"/>
  <c r="E127" i="26"/>
  <c r="D127" i="26"/>
  <c r="C127" i="26"/>
  <c r="E91" i="26"/>
  <c r="D91" i="26"/>
  <c r="C91" i="26"/>
  <c r="E118" i="26"/>
  <c r="D118" i="26"/>
  <c r="C118" i="26"/>
  <c r="E28" i="26"/>
  <c r="D28" i="26"/>
  <c r="C28" i="26"/>
  <c r="E137" i="26"/>
  <c r="D137" i="26"/>
  <c r="C137" i="26"/>
  <c r="E126" i="26"/>
  <c r="D126" i="26"/>
  <c r="C126" i="26"/>
  <c r="E45" i="26"/>
  <c r="D45" i="26"/>
  <c r="C45" i="26"/>
  <c r="E90" i="26"/>
  <c r="D90" i="26"/>
  <c r="C90" i="26"/>
  <c r="E22" i="26"/>
  <c r="D22" i="26"/>
  <c r="C22" i="26"/>
  <c r="E117" i="26"/>
  <c r="D117" i="26"/>
  <c r="C117" i="26"/>
  <c r="E89" i="26"/>
  <c r="D89" i="26"/>
  <c r="C89" i="26"/>
  <c r="E68" i="26"/>
  <c r="D68" i="26"/>
  <c r="C68" i="26"/>
  <c r="E136" i="26"/>
  <c r="D136" i="26"/>
  <c r="C136" i="26"/>
  <c r="E67" i="26"/>
  <c r="D67" i="26"/>
  <c r="C67" i="26"/>
  <c r="E88" i="26"/>
  <c r="D88" i="26"/>
  <c r="C88" i="26"/>
  <c r="E23" i="26"/>
  <c r="D23" i="26"/>
  <c r="C23" i="26"/>
  <c r="E49" i="26"/>
  <c r="D49" i="26"/>
  <c r="C49" i="26"/>
  <c r="E16" i="26"/>
  <c r="D16" i="26"/>
  <c r="C16" i="26"/>
  <c r="E116" i="26"/>
  <c r="D116" i="26"/>
  <c r="C116" i="26"/>
  <c r="E107" i="26"/>
  <c r="D107" i="26"/>
  <c r="C107" i="26"/>
  <c r="E125" i="26"/>
  <c r="D125" i="26"/>
  <c r="C125" i="26"/>
  <c r="E145" i="26"/>
  <c r="D145" i="26"/>
  <c r="C145" i="26"/>
  <c r="E53" i="26"/>
  <c r="D53" i="26"/>
  <c r="C53" i="26"/>
  <c r="E115" i="26"/>
  <c r="D115" i="26"/>
  <c r="C115" i="26"/>
  <c r="E66" i="26"/>
  <c r="D66" i="26"/>
  <c r="C66" i="26"/>
  <c r="E38" i="26"/>
  <c r="D38" i="26"/>
  <c r="C38" i="26"/>
  <c r="E36" i="26"/>
  <c r="D36" i="26"/>
  <c r="C36" i="26"/>
  <c r="E21" i="26"/>
  <c r="D21" i="26"/>
  <c r="C21" i="26"/>
  <c r="E44" i="26"/>
  <c r="D44" i="26"/>
  <c r="C44" i="26"/>
  <c r="E151" i="26"/>
  <c r="D151" i="26"/>
  <c r="C151" i="26"/>
  <c r="E43" i="26"/>
  <c r="D43" i="26"/>
  <c r="C43" i="26"/>
  <c r="E65" i="26"/>
  <c r="D65" i="26"/>
  <c r="C65" i="26"/>
  <c r="C20" i="26"/>
  <c r="E20" i="26"/>
  <c r="D20" i="26"/>
  <c r="C87" i="24"/>
  <c r="D87" i="24"/>
  <c r="E87" i="24"/>
  <c r="C151" i="24"/>
  <c r="D151" i="24"/>
  <c r="E151" i="24"/>
  <c r="C102" i="24"/>
  <c r="D102" i="24"/>
  <c r="E102" i="24"/>
  <c r="C9" i="24"/>
  <c r="D9" i="24"/>
  <c r="E9" i="24"/>
  <c r="C52" i="24"/>
  <c r="D52" i="24"/>
  <c r="E52" i="24"/>
  <c r="C22" i="24"/>
  <c r="D22" i="24"/>
  <c r="E22" i="24"/>
  <c r="C49" i="24"/>
  <c r="D49" i="24"/>
  <c r="E49" i="24"/>
  <c r="C101" i="24"/>
  <c r="D101" i="24"/>
  <c r="E101" i="24"/>
  <c r="C28" i="24"/>
  <c r="D28" i="24"/>
  <c r="E28" i="24"/>
  <c r="C117" i="24"/>
  <c r="D117" i="24"/>
  <c r="E117" i="24"/>
  <c r="C39" i="24"/>
  <c r="D39" i="24"/>
  <c r="E39" i="24"/>
  <c r="C68" i="24"/>
  <c r="D68" i="24"/>
  <c r="E68" i="24"/>
  <c r="C130" i="24"/>
  <c r="D130" i="24"/>
  <c r="E130" i="24"/>
  <c r="C77" i="24"/>
  <c r="D77" i="24"/>
  <c r="E77" i="24"/>
  <c r="C106" i="24"/>
  <c r="D106" i="24"/>
  <c r="E106" i="24"/>
  <c r="C53" i="24"/>
  <c r="D53" i="24"/>
  <c r="E53" i="24"/>
  <c r="C78" i="24"/>
  <c r="D78" i="24"/>
  <c r="E78" i="24"/>
  <c r="C42" i="24"/>
  <c r="D42" i="24"/>
  <c r="E42" i="24"/>
  <c r="C50" i="24"/>
  <c r="D50" i="24"/>
  <c r="E50" i="24"/>
  <c r="C37" i="24"/>
  <c r="D37" i="24"/>
  <c r="E37" i="24"/>
  <c r="C107" i="24"/>
  <c r="D107" i="24"/>
  <c r="E107" i="24"/>
  <c r="C72" i="24"/>
  <c r="D72" i="24"/>
  <c r="E72" i="24"/>
  <c r="C11" i="24"/>
  <c r="D11" i="24"/>
  <c r="E11" i="24"/>
  <c r="C12" i="24"/>
  <c r="D12" i="24"/>
  <c r="E12" i="24"/>
  <c r="C59" i="24"/>
  <c r="D59" i="24"/>
  <c r="E59" i="24"/>
  <c r="C29" i="24"/>
  <c r="D29" i="24"/>
  <c r="E29" i="24"/>
  <c r="C33" i="24"/>
  <c r="D33" i="24"/>
  <c r="E33" i="24"/>
  <c r="C44" i="24"/>
  <c r="D44" i="24"/>
  <c r="E44" i="24"/>
  <c r="C54" i="24"/>
  <c r="D54" i="24"/>
  <c r="E54" i="24"/>
  <c r="C32" i="24"/>
  <c r="D32" i="24"/>
  <c r="E32" i="24"/>
  <c r="C81" i="24"/>
  <c r="D81" i="24"/>
  <c r="E81" i="24"/>
  <c r="C139" i="24"/>
  <c r="D139" i="24"/>
  <c r="E139" i="24"/>
  <c r="C57" i="24"/>
  <c r="D57" i="24"/>
  <c r="E57" i="24"/>
  <c r="C150" i="24"/>
  <c r="D150" i="24"/>
  <c r="E150" i="24"/>
  <c r="C34" i="24"/>
  <c r="D34" i="24"/>
  <c r="E34" i="24"/>
  <c r="C84" i="24"/>
  <c r="D84" i="24"/>
  <c r="E84" i="24"/>
  <c r="C58" i="24"/>
  <c r="D58" i="24"/>
  <c r="E58" i="24"/>
  <c r="C69" i="24"/>
  <c r="D69" i="24"/>
  <c r="E69" i="24"/>
  <c r="C132" i="24"/>
  <c r="D132" i="24"/>
  <c r="E132" i="24"/>
  <c r="C99" i="24"/>
  <c r="D99" i="24"/>
  <c r="E99" i="24"/>
  <c r="C121" i="24"/>
  <c r="D121" i="24"/>
  <c r="E121" i="24"/>
  <c r="C35" i="24"/>
  <c r="D35" i="24"/>
  <c r="E35" i="24"/>
  <c r="C98" i="24"/>
  <c r="D98" i="24"/>
  <c r="E98" i="24"/>
  <c r="C67" i="24"/>
  <c r="D67" i="24"/>
  <c r="E67" i="24"/>
  <c r="C143" i="24"/>
  <c r="D143" i="24"/>
  <c r="E143" i="24"/>
  <c r="C138" i="24"/>
  <c r="D138" i="24"/>
  <c r="E138" i="24"/>
  <c r="C51" i="24"/>
  <c r="D51" i="24"/>
  <c r="E51" i="24"/>
  <c r="C115" i="24"/>
  <c r="D115" i="24"/>
  <c r="E115" i="24"/>
  <c r="C18" i="24"/>
  <c r="D18" i="24"/>
  <c r="E18" i="24"/>
  <c r="C74" i="24"/>
  <c r="D74" i="24"/>
  <c r="E74" i="24"/>
  <c r="C55" i="24"/>
  <c r="D55" i="24"/>
  <c r="E55" i="24"/>
  <c r="C89" i="24"/>
  <c r="D89" i="24"/>
  <c r="E89" i="24"/>
  <c r="C13" i="24"/>
  <c r="D13" i="24"/>
  <c r="E13" i="24"/>
  <c r="C123" i="24"/>
  <c r="D123" i="24"/>
  <c r="E123" i="24"/>
  <c r="C92" i="24"/>
  <c r="D92" i="24"/>
  <c r="E92" i="24"/>
  <c r="C135" i="24"/>
  <c r="D135" i="24"/>
  <c r="E135" i="24"/>
  <c r="C71" i="24"/>
  <c r="D71" i="24"/>
  <c r="E71" i="24"/>
  <c r="C126" i="24"/>
  <c r="D126" i="24"/>
  <c r="E126" i="24"/>
  <c r="C108" i="24"/>
  <c r="D108" i="24"/>
  <c r="E108" i="24"/>
  <c r="C128" i="24"/>
  <c r="D128" i="24"/>
  <c r="E128" i="24"/>
  <c r="C5" i="24"/>
  <c r="D5" i="24"/>
  <c r="E5" i="24"/>
  <c r="C94" i="24"/>
  <c r="D94" i="24"/>
  <c r="E94" i="24"/>
  <c r="C113" i="24"/>
  <c r="D113" i="24"/>
  <c r="E113" i="24"/>
  <c r="C103" i="24"/>
  <c r="D103" i="24"/>
  <c r="E103" i="24"/>
  <c r="C17" i="24"/>
  <c r="D17" i="24"/>
  <c r="E17" i="24"/>
  <c r="C4" i="24"/>
  <c r="D4" i="24"/>
  <c r="E4" i="24"/>
  <c r="C97" i="24"/>
  <c r="D97" i="24"/>
  <c r="E97" i="24"/>
  <c r="C90" i="24"/>
  <c r="D90" i="24"/>
  <c r="E90" i="24"/>
  <c r="C148" i="24"/>
  <c r="D148" i="24"/>
  <c r="E148" i="24"/>
  <c r="C134" i="24"/>
  <c r="D134" i="24"/>
  <c r="E134" i="24"/>
  <c r="C124" i="24"/>
  <c r="D124" i="24"/>
  <c r="E124" i="24"/>
  <c r="C14" i="24"/>
  <c r="D14" i="24"/>
  <c r="E14" i="24"/>
  <c r="C31" i="24"/>
  <c r="D31" i="24"/>
  <c r="E31" i="24"/>
  <c r="C48" i="24"/>
  <c r="D48" i="24"/>
  <c r="E48" i="24"/>
  <c r="C47" i="24"/>
  <c r="D47" i="24"/>
  <c r="E47" i="24"/>
  <c r="C16" i="24"/>
  <c r="D16" i="24"/>
  <c r="E16" i="24"/>
  <c r="C80" i="24"/>
  <c r="D80" i="24"/>
  <c r="E80" i="24"/>
  <c r="C40" i="24"/>
  <c r="D40" i="24"/>
  <c r="E40" i="24"/>
  <c r="C82" i="24"/>
  <c r="D82" i="24"/>
  <c r="E82" i="24"/>
  <c r="C141" i="24"/>
  <c r="D141" i="24"/>
  <c r="E141" i="24"/>
  <c r="C96" i="24"/>
  <c r="D96" i="24"/>
  <c r="E96" i="24"/>
  <c r="C83" i="24"/>
  <c r="D83" i="24"/>
  <c r="E83" i="24"/>
  <c r="C41" i="24"/>
  <c r="D41" i="24"/>
  <c r="E41" i="24"/>
  <c r="C20" i="24"/>
  <c r="D20" i="24"/>
  <c r="E20" i="24"/>
  <c r="C60" i="24"/>
  <c r="D60" i="24"/>
  <c r="E60" i="24"/>
  <c r="C125" i="24"/>
  <c r="D125" i="24"/>
  <c r="E125" i="24"/>
  <c r="C61" i="24"/>
  <c r="D61" i="24"/>
  <c r="E61" i="24"/>
  <c r="C21" i="24"/>
  <c r="D21" i="24"/>
  <c r="E21" i="24"/>
  <c r="C146" i="24"/>
  <c r="D146" i="24"/>
  <c r="E146" i="24"/>
  <c r="C7" i="24"/>
  <c r="D7" i="24"/>
  <c r="E7" i="24"/>
  <c r="C23" i="24"/>
  <c r="D23" i="24"/>
  <c r="E23" i="24"/>
  <c r="C15" i="24"/>
  <c r="D15" i="24"/>
  <c r="E15" i="24"/>
  <c r="C19" i="24"/>
  <c r="D19" i="24"/>
  <c r="E19" i="24"/>
  <c r="C26" i="24"/>
  <c r="D26" i="24"/>
  <c r="E26" i="24"/>
  <c r="C93" i="24"/>
  <c r="D93" i="24"/>
  <c r="E93" i="24"/>
  <c r="C145" i="24"/>
  <c r="D145" i="24"/>
  <c r="E145" i="24"/>
  <c r="C120" i="24"/>
  <c r="D120" i="24"/>
  <c r="E120" i="24"/>
  <c r="C91" i="24"/>
  <c r="D91" i="24"/>
  <c r="E91" i="24"/>
  <c r="C25" i="24"/>
  <c r="D25" i="24"/>
  <c r="E25" i="24"/>
  <c r="C65" i="24"/>
  <c r="D65" i="24"/>
  <c r="E65" i="24"/>
  <c r="C105" i="24"/>
  <c r="D105" i="24"/>
  <c r="E105" i="24"/>
  <c r="C45" i="24"/>
  <c r="D45" i="24"/>
  <c r="E45" i="24"/>
  <c r="C8" i="24"/>
  <c r="D8" i="24"/>
  <c r="E8" i="24"/>
  <c r="C66" i="24"/>
  <c r="D66" i="24"/>
  <c r="E66" i="24"/>
  <c r="C104" i="24"/>
  <c r="D104" i="24"/>
  <c r="E104" i="24"/>
  <c r="C136" i="24"/>
  <c r="D136" i="24"/>
  <c r="E136" i="24"/>
  <c r="C149" i="24"/>
  <c r="D149" i="24"/>
  <c r="E149" i="24"/>
  <c r="C100" i="24"/>
  <c r="D100" i="24"/>
  <c r="E100" i="24"/>
  <c r="C122" i="24"/>
  <c r="D122" i="24"/>
  <c r="E122" i="24"/>
  <c r="C30" i="24"/>
  <c r="D30" i="24"/>
  <c r="E30" i="24"/>
  <c r="C85" i="24"/>
  <c r="D85" i="24"/>
  <c r="E85" i="24"/>
  <c r="C62" i="24"/>
  <c r="D62" i="24"/>
  <c r="E62" i="24"/>
  <c r="C46" i="24"/>
  <c r="D46" i="24"/>
  <c r="E46" i="24"/>
  <c r="C127" i="24"/>
  <c r="D127" i="24"/>
  <c r="E127" i="24"/>
  <c r="C110" i="24"/>
  <c r="D110" i="24"/>
  <c r="E110" i="24"/>
  <c r="C152" i="24"/>
  <c r="D152" i="24"/>
  <c r="E152" i="24"/>
  <c r="C147" i="24"/>
  <c r="D147" i="24"/>
  <c r="E147" i="24"/>
  <c r="C27" i="24"/>
  <c r="D27" i="24"/>
  <c r="E27" i="24"/>
  <c r="C43" i="24"/>
  <c r="D43" i="24"/>
  <c r="E43" i="24"/>
  <c r="C24" i="24"/>
  <c r="D24" i="24"/>
  <c r="E24" i="24"/>
  <c r="C112" i="24"/>
  <c r="D112" i="24"/>
  <c r="E112" i="24"/>
  <c r="C133" i="24"/>
  <c r="D133" i="24"/>
  <c r="E133" i="24"/>
  <c r="C75" i="24"/>
  <c r="D75" i="24"/>
  <c r="E75" i="24"/>
  <c r="C70" i="24"/>
  <c r="D70" i="24"/>
  <c r="E70" i="24"/>
  <c r="C142" i="24"/>
  <c r="D142" i="24"/>
  <c r="E142" i="24"/>
  <c r="C129" i="24"/>
  <c r="D129" i="24"/>
  <c r="E129" i="24"/>
  <c r="C95" i="24"/>
  <c r="D95" i="24"/>
  <c r="E95" i="24"/>
  <c r="C63" i="24"/>
  <c r="D63" i="24"/>
  <c r="E63" i="24"/>
  <c r="C131" i="24"/>
  <c r="D131" i="24"/>
  <c r="E131" i="24"/>
  <c r="C56" i="24"/>
  <c r="D56" i="24"/>
  <c r="E56" i="24"/>
  <c r="C119" i="24"/>
  <c r="D119" i="24"/>
  <c r="E119" i="24"/>
  <c r="C73" i="24"/>
  <c r="D73" i="24"/>
  <c r="E73" i="24"/>
  <c r="C144" i="24"/>
  <c r="D144" i="24"/>
  <c r="E144" i="24"/>
  <c r="C114" i="24"/>
  <c r="D114" i="24"/>
  <c r="E114" i="24"/>
  <c r="C10" i="24"/>
  <c r="D10" i="24"/>
  <c r="E10" i="24"/>
  <c r="C38" i="24"/>
  <c r="D38" i="24"/>
  <c r="E38" i="24"/>
  <c r="C137" i="24"/>
  <c r="D137" i="24"/>
  <c r="E137" i="24"/>
  <c r="C140" i="24"/>
  <c r="D140" i="24"/>
  <c r="E140" i="24"/>
  <c r="C36" i="24"/>
  <c r="D36" i="24"/>
  <c r="E36" i="24"/>
  <c r="C6" i="24"/>
  <c r="D6" i="24"/>
  <c r="E6" i="24"/>
  <c r="C79" i="24"/>
  <c r="D79" i="24"/>
  <c r="E79" i="24"/>
  <c r="C3" i="24"/>
  <c r="D3" i="24"/>
  <c r="E3" i="24"/>
  <c r="C111" i="24"/>
  <c r="D111" i="24"/>
  <c r="E111" i="24"/>
  <c r="C109" i="24"/>
  <c r="D109" i="24"/>
  <c r="E109" i="24"/>
  <c r="C116" i="24"/>
  <c r="D116" i="24"/>
  <c r="E116" i="24"/>
  <c r="C118" i="24"/>
  <c r="D118" i="24"/>
  <c r="E118" i="24"/>
  <c r="C64" i="24"/>
  <c r="D64" i="24"/>
  <c r="E64" i="24"/>
  <c r="C86" i="24"/>
  <c r="D86" i="24"/>
  <c r="E86" i="24"/>
  <c r="C88" i="24"/>
  <c r="D88" i="24"/>
  <c r="E88" i="24"/>
  <c r="E76" i="24"/>
  <c r="D76" i="24"/>
  <c r="C76" i="24"/>
  <c r="BQ8" i="8"/>
  <c r="BR8" i="8"/>
  <c r="BQ9" i="8"/>
  <c r="BR9" i="8"/>
  <c r="BQ10" i="8"/>
  <c r="BR10" i="8"/>
  <c r="BQ11" i="8"/>
  <c r="BR11" i="8"/>
  <c r="BQ12" i="8"/>
  <c r="BR12" i="8"/>
  <c r="BQ13" i="8"/>
  <c r="BR13" i="8"/>
  <c r="BQ14" i="8"/>
  <c r="BR14" i="8"/>
  <c r="BQ15" i="8"/>
  <c r="BR15" i="8"/>
  <c r="BQ16" i="8"/>
  <c r="BR16" i="8"/>
  <c r="BQ17" i="8"/>
  <c r="BR17" i="8"/>
  <c r="BQ18" i="8"/>
  <c r="BR18" i="8"/>
  <c r="BQ19" i="8"/>
  <c r="BR19" i="8"/>
  <c r="BQ20" i="8"/>
  <c r="BR20" i="8"/>
  <c r="BQ21" i="8"/>
  <c r="BR21" i="8"/>
  <c r="BQ22" i="8"/>
  <c r="BR22" i="8"/>
  <c r="BQ23" i="8"/>
  <c r="BR23" i="8"/>
  <c r="BQ24" i="8"/>
  <c r="BR24" i="8"/>
  <c r="BQ25" i="8"/>
  <c r="BR25" i="8"/>
  <c r="BQ26" i="8"/>
  <c r="BR26" i="8"/>
  <c r="BQ27" i="8"/>
  <c r="BR27" i="8"/>
  <c r="BQ28" i="8"/>
  <c r="BR28" i="8"/>
  <c r="BQ29" i="8"/>
  <c r="BR29" i="8"/>
  <c r="BQ30" i="8"/>
  <c r="BR30" i="8"/>
  <c r="BQ31" i="8"/>
  <c r="BR31" i="8"/>
  <c r="BQ32" i="8"/>
  <c r="BR32" i="8"/>
  <c r="BQ33" i="8"/>
  <c r="BR33" i="8"/>
  <c r="BQ34" i="8"/>
  <c r="BR34" i="8"/>
  <c r="BQ35" i="8"/>
  <c r="BR35" i="8"/>
  <c r="BQ36" i="8"/>
  <c r="BR36" i="8"/>
  <c r="BQ37" i="8"/>
  <c r="BR37" i="8"/>
  <c r="BQ38" i="8"/>
  <c r="BR38" i="8"/>
  <c r="BQ39" i="8"/>
  <c r="BR39" i="8"/>
  <c r="BQ40" i="8"/>
  <c r="BR40" i="8"/>
  <c r="BQ41" i="8"/>
  <c r="BR41" i="8"/>
  <c r="BQ42" i="8"/>
  <c r="BR42" i="8"/>
  <c r="BQ43" i="8"/>
  <c r="BR43" i="8"/>
  <c r="BQ44" i="8"/>
  <c r="BR44" i="8"/>
  <c r="BQ45" i="8"/>
  <c r="BR45" i="8"/>
  <c r="BQ46" i="8"/>
  <c r="BR46" i="8"/>
  <c r="BQ47" i="8"/>
  <c r="BR47" i="8"/>
  <c r="BQ48" i="8"/>
  <c r="BR48" i="8"/>
  <c r="BQ49" i="8"/>
  <c r="BR49" i="8"/>
  <c r="BQ50" i="8"/>
  <c r="BR50" i="8"/>
  <c r="BQ51" i="8"/>
  <c r="BR51" i="8"/>
  <c r="BQ52" i="8"/>
  <c r="BR52" i="8"/>
  <c r="BQ53" i="8"/>
  <c r="BR53" i="8"/>
  <c r="BQ54" i="8"/>
  <c r="BR54" i="8"/>
  <c r="BQ55" i="8"/>
  <c r="BR55" i="8"/>
  <c r="BQ56" i="8"/>
  <c r="BR56" i="8"/>
  <c r="BQ57" i="8"/>
  <c r="BR57" i="8"/>
  <c r="BQ58" i="8"/>
  <c r="BR58" i="8"/>
  <c r="BQ59" i="8"/>
  <c r="BR59" i="8"/>
  <c r="BQ60" i="8"/>
  <c r="BR60" i="8"/>
  <c r="BQ61" i="8"/>
  <c r="BR61" i="8"/>
  <c r="BQ62" i="8"/>
  <c r="BR62" i="8"/>
  <c r="BQ63" i="8"/>
  <c r="BR63" i="8"/>
  <c r="BQ64" i="8"/>
  <c r="BR64" i="8"/>
  <c r="BQ65" i="8"/>
  <c r="BR65" i="8"/>
  <c r="BQ66" i="8"/>
  <c r="BR66" i="8"/>
  <c r="BQ67" i="8"/>
  <c r="BR67" i="8"/>
  <c r="BQ68" i="8"/>
  <c r="BR68" i="8"/>
  <c r="BQ69" i="8"/>
  <c r="BR69" i="8"/>
  <c r="BQ70" i="8"/>
  <c r="BR70" i="8"/>
  <c r="BQ71" i="8"/>
  <c r="BR71" i="8"/>
  <c r="BQ72" i="8"/>
  <c r="BR72" i="8"/>
  <c r="BQ73" i="8"/>
  <c r="BR73" i="8"/>
  <c r="BQ74" i="8"/>
  <c r="BR74" i="8"/>
  <c r="BQ75" i="8"/>
  <c r="BR75" i="8"/>
  <c r="BQ76" i="8"/>
  <c r="BR76" i="8"/>
  <c r="BQ77" i="8"/>
  <c r="BR77" i="8"/>
  <c r="BQ78" i="8"/>
  <c r="BR78" i="8"/>
  <c r="BQ79" i="8"/>
  <c r="BR79" i="8"/>
  <c r="BQ80" i="8"/>
  <c r="BR80" i="8"/>
  <c r="BQ81" i="8"/>
  <c r="BR81" i="8"/>
  <c r="BQ82" i="8"/>
  <c r="BR82" i="8"/>
  <c r="BQ83" i="8"/>
  <c r="BR83" i="8"/>
  <c r="BQ84" i="8"/>
  <c r="BR84" i="8"/>
  <c r="BQ85" i="8"/>
  <c r="BR85" i="8"/>
  <c r="BQ86" i="8"/>
  <c r="BR86" i="8"/>
  <c r="BQ87" i="8"/>
  <c r="BR87" i="8"/>
  <c r="BQ88" i="8"/>
  <c r="BR88" i="8"/>
  <c r="BQ89" i="8"/>
  <c r="BR89" i="8"/>
  <c r="BQ90" i="8"/>
  <c r="BR90" i="8"/>
  <c r="BQ91" i="8"/>
  <c r="BR91" i="8"/>
  <c r="BQ92" i="8"/>
  <c r="BR92" i="8"/>
  <c r="BQ93" i="8"/>
  <c r="BR93" i="8"/>
  <c r="BQ94" i="8"/>
  <c r="BR94" i="8"/>
  <c r="BQ95" i="8"/>
  <c r="BR95" i="8"/>
  <c r="BQ96" i="8"/>
  <c r="BR96" i="8"/>
  <c r="BQ97" i="8"/>
  <c r="BR97" i="8"/>
  <c r="BQ98" i="8"/>
  <c r="BR98" i="8"/>
  <c r="BQ99" i="8"/>
  <c r="BR99" i="8"/>
  <c r="BQ100" i="8"/>
  <c r="BR100" i="8"/>
  <c r="BQ101" i="8"/>
  <c r="BR101" i="8"/>
  <c r="BQ102" i="8"/>
  <c r="BR102" i="8"/>
  <c r="BQ103" i="8"/>
  <c r="BR103" i="8"/>
  <c r="BQ104" i="8"/>
  <c r="BR104" i="8"/>
  <c r="BQ105" i="8"/>
  <c r="BR105" i="8"/>
  <c r="BQ106" i="8"/>
  <c r="BR106" i="8"/>
  <c r="BQ107" i="8"/>
  <c r="BR107" i="8"/>
  <c r="BQ108" i="8"/>
  <c r="BR108" i="8"/>
  <c r="BQ109" i="8"/>
  <c r="BR109" i="8"/>
  <c r="BQ110" i="8"/>
  <c r="BR110" i="8"/>
  <c r="BQ111" i="8"/>
  <c r="BR111" i="8"/>
  <c r="BQ112" i="8"/>
  <c r="BR112" i="8"/>
  <c r="BQ113" i="8"/>
  <c r="BR113" i="8"/>
  <c r="BQ114" i="8"/>
  <c r="BR114" i="8"/>
  <c r="BQ115" i="8"/>
  <c r="BR115" i="8"/>
  <c r="BQ116" i="8"/>
  <c r="BR116" i="8"/>
  <c r="BQ117" i="8"/>
  <c r="BR117" i="8"/>
  <c r="BQ118" i="8"/>
  <c r="BR118" i="8"/>
  <c r="BQ119" i="8"/>
  <c r="BR119" i="8"/>
  <c r="BQ120" i="8"/>
  <c r="BR120" i="8"/>
  <c r="BQ121" i="8"/>
  <c r="BR121" i="8"/>
  <c r="BQ122" i="8"/>
  <c r="BR122" i="8"/>
  <c r="BQ123" i="8"/>
  <c r="BR123" i="8"/>
  <c r="BQ124" i="8"/>
  <c r="BR124" i="8"/>
  <c r="BQ125" i="8"/>
  <c r="BR125" i="8"/>
  <c r="BQ126" i="8"/>
  <c r="BR126" i="8"/>
  <c r="BQ127" i="8"/>
  <c r="BR127" i="8"/>
  <c r="BQ128" i="8"/>
  <c r="BR128" i="8"/>
  <c r="BQ129" i="8"/>
  <c r="BR129" i="8"/>
  <c r="BQ130" i="8"/>
  <c r="BR130" i="8"/>
  <c r="BQ131" i="8"/>
  <c r="BR131" i="8"/>
  <c r="BQ132" i="8"/>
  <c r="BR132" i="8"/>
  <c r="BQ133" i="8"/>
  <c r="BR133" i="8"/>
  <c r="BQ134" i="8"/>
  <c r="BR134" i="8"/>
  <c r="BQ135" i="8"/>
  <c r="BR135" i="8"/>
  <c r="BQ136" i="8"/>
  <c r="BR136" i="8"/>
  <c r="BQ137" i="8"/>
  <c r="BR137" i="8"/>
  <c r="BQ138" i="8"/>
  <c r="BR138" i="8"/>
  <c r="BQ139" i="8"/>
  <c r="BR139" i="8"/>
  <c r="BQ140" i="8"/>
  <c r="BR140" i="8"/>
  <c r="BQ141" i="8"/>
  <c r="BR141" i="8"/>
  <c r="BQ142" i="8"/>
  <c r="BR142" i="8"/>
  <c r="BQ143" i="8"/>
  <c r="BR143" i="8"/>
  <c r="BQ144" i="8"/>
  <c r="BR144" i="8"/>
  <c r="BQ145" i="8"/>
  <c r="BR145" i="8"/>
  <c r="BQ146" i="8"/>
  <c r="BR146" i="8"/>
  <c r="BQ147" i="8"/>
  <c r="BR147" i="8"/>
  <c r="BQ148" i="8"/>
  <c r="BR148" i="8"/>
  <c r="BQ149" i="8"/>
  <c r="BR149" i="8"/>
  <c r="BQ150" i="8"/>
  <c r="BR150" i="8"/>
  <c r="BQ151" i="8"/>
  <c r="BR151" i="8"/>
  <c r="BQ152" i="8"/>
  <c r="BR152" i="8"/>
  <c r="BQ153" i="8"/>
  <c r="BR153" i="8"/>
  <c r="BQ154" i="8"/>
  <c r="BR154" i="8"/>
  <c r="BQ155" i="8"/>
  <c r="BR155" i="8"/>
  <c r="BQ156" i="8"/>
  <c r="BR156" i="8"/>
  <c r="BR7" i="8"/>
  <c r="BQ7" i="8"/>
  <c r="Z155" i="23"/>
  <c r="AB155" i="23" s="1"/>
  <c r="M155" i="23"/>
  <c r="L155" i="23"/>
  <c r="AA155" i="23" s="1"/>
  <c r="AC155" i="23" s="1"/>
  <c r="K155" i="23"/>
  <c r="J155" i="23"/>
  <c r="Y155" i="23" s="1"/>
  <c r="I155" i="23"/>
  <c r="H155" i="23"/>
  <c r="G155" i="23"/>
  <c r="F155" i="23"/>
  <c r="E155" i="23"/>
  <c r="AA154" i="23"/>
  <c r="W154" i="23"/>
  <c r="N154" i="23"/>
  <c r="L154" i="23"/>
  <c r="Z154" i="23" s="1"/>
  <c r="K154" i="23"/>
  <c r="J154" i="23"/>
  <c r="I154" i="23"/>
  <c r="V154" i="23" s="1"/>
  <c r="H154" i="23"/>
  <c r="G154" i="23"/>
  <c r="F154" i="23"/>
  <c r="E154" i="23"/>
  <c r="Y153" i="23"/>
  <c r="X153" i="23"/>
  <c r="O153" i="23"/>
  <c r="L153" i="23"/>
  <c r="AA153" i="23" s="1"/>
  <c r="AC153" i="23" s="1"/>
  <c r="K153" i="23"/>
  <c r="J153" i="23"/>
  <c r="I153" i="23"/>
  <c r="W153" i="23" s="1"/>
  <c r="H153" i="23"/>
  <c r="G153" i="23"/>
  <c r="F153" i="23"/>
  <c r="E153" i="23"/>
  <c r="Y152" i="23"/>
  <c r="AC152" i="23" s="1"/>
  <c r="L152" i="23"/>
  <c r="K152" i="23"/>
  <c r="J152" i="23"/>
  <c r="X152" i="23" s="1"/>
  <c r="AB152" i="23" s="1"/>
  <c r="I152" i="23"/>
  <c r="W152" i="23" s="1"/>
  <c r="H152" i="23"/>
  <c r="G152" i="23"/>
  <c r="F152" i="23"/>
  <c r="E152" i="23"/>
  <c r="Z151" i="23"/>
  <c r="AB151" i="23" s="1"/>
  <c r="V151" i="23"/>
  <c r="M151" i="23"/>
  <c r="L151" i="23"/>
  <c r="AA151" i="23" s="1"/>
  <c r="AC151" i="23" s="1"/>
  <c r="K151" i="23"/>
  <c r="J151" i="23"/>
  <c r="Y151" i="23" s="1"/>
  <c r="I151" i="23"/>
  <c r="H151" i="23"/>
  <c r="G151" i="23"/>
  <c r="F151" i="23"/>
  <c r="O151" i="23" s="1"/>
  <c r="E151" i="23"/>
  <c r="AA150" i="23"/>
  <c r="Z150" i="23"/>
  <c r="W150" i="23"/>
  <c r="N150" i="23"/>
  <c r="L150" i="23"/>
  <c r="K150" i="23"/>
  <c r="J150" i="23"/>
  <c r="I150" i="23"/>
  <c r="V150" i="23" s="1"/>
  <c r="H150" i="23"/>
  <c r="G150" i="23"/>
  <c r="F150" i="23"/>
  <c r="E150" i="23"/>
  <c r="AA149" i="23"/>
  <c r="AC149" i="23" s="1"/>
  <c r="X149" i="23"/>
  <c r="W149" i="23"/>
  <c r="O149" i="23"/>
  <c r="N149" i="23"/>
  <c r="L149" i="23"/>
  <c r="Z149" i="23" s="1"/>
  <c r="AB149" i="23" s="1"/>
  <c r="K149" i="23"/>
  <c r="J149" i="23"/>
  <c r="M149" i="23" s="1"/>
  <c r="I149" i="23"/>
  <c r="V149" i="23" s="1"/>
  <c r="H149" i="23"/>
  <c r="G149" i="23"/>
  <c r="F149" i="23"/>
  <c r="E149" i="23"/>
  <c r="AC148" i="23"/>
  <c r="Y148" i="23"/>
  <c r="X148" i="23"/>
  <c r="AB148" i="23" s="1"/>
  <c r="O148" i="23"/>
  <c r="L148" i="23"/>
  <c r="K148" i="23"/>
  <c r="J148" i="23"/>
  <c r="I148" i="23"/>
  <c r="W148" i="23" s="1"/>
  <c r="H148" i="23"/>
  <c r="G148" i="23"/>
  <c r="F148" i="23"/>
  <c r="E148" i="23"/>
  <c r="Z147" i="23"/>
  <c r="AB147" i="23" s="1"/>
  <c r="Y147" i="23"/>
  <c r="V147" i="23"/>
  <c r="M147" i="23"/>
  <c r="L147" i="23"/>
  <c r="AA147" i="23" s="1"/>
  <c r="AC147" i="23" s="1"/>
  <c r="K147" i="23"/>
  <c r="J147" i="23"/>
  <c r="X147" i="23" s="1"/>
  <c r="I147" i="23"/>
  <c r="H147" i="23"/>
  <c r="G147" i="23"/>
  <c r="F147" i="23"/>
  <c r="E147" i="23"/>
  <c r="AA146" i="23"/>
  <c r="AC146" i="23" s="1"/>
  <c r="Z146" i="23"/>
  <c r="AB146" i="23" s="1"/>
  <c r="W146" i="23"/>
  <c r="N146" i="23"/>
  <c r="L146" i="23"/>
  <c r="K146" i="23"/>
  <c r="J146" i="23"/>
  <c r="I146" i="23"/>
  <c r="V146" i="23" s="1"/>
  <c r="H146" i="23"/>
  <c r="G146" i="23"/>
  <c r="F146" i="23"/>
  <c r="E146" i="23"/>
  <c r="AA145" i="23"/>
  <c r="X145" i="23"/>
  <c r="AB145" i="23" s="1"/>
  <c r="W145" i="23"/>
  <c r="O145" i="23"/>
  <c r="N145" i="23"/>
  <c r="L145" i="23"/>
  <c r="Z145" i="23" s="1"/>
  <c r="K145" i="23"/>
  <c r="J145" i="23"/>
  <c r="M145" i="23" s="1"/>
  <c r="I145" i="23"/>
  <c r="V145" i="23" s="1"/>
  <c r="H145" i="23"/>
  <c r="G145" i="23"/>
  <c r="F145" i="23"/>
  <c r="E145" i="23"/>
  <c r="Y144" i="23"/>
  <c r="X144" i="23"/>
  <c r="O144" i="23"/>
  <c r="L144" i="23"/>
  <c r="K144" i="23"/>
  <c r="J144" i="23"/>
  <c r="I144" i="23"/>
  <c r="W144" i="23" s="1"/>
  <c r="H144" i="23"/>
  <c r="G144" i="23"/>
  <c r="F144" i="23"/>
  <c r="E144" i="23"/>
  <c r="Z143" i="23"/>
  <c r="AB143" i="23" s="1"/>
  <c r="Y143" i="23"/>
  <c r="V143" i="23"/>
  <c r="M143" i="23"/>
  <c r="L143" i="23"/>
  <c r="AA143" i="23" s="1"/>
  <c r="AC143" i="23" s="1"/>
  <c r="K143" i="23"/>
  <c r="J143" i="23"/>
  <c r="X143" i="23" s="1"/>
  <c r="I143" i="23"/>
  <c r="H143" i="23"/>
  <c r="G143" i="23"/>
  <c r="F143" i="23"/>
  <c r="E143" i="23"/>
  <c r="AA142" i="23"/>
  <c r="Z142" i="23"/>
  <c r="W142" i="23"/>
  <c r="N142" i="23"/>
  <c r="L142" i="23"/>
  <c r="K142" i="23"/>
  <c r="J142" i="23"/>
  <c r="I142" i="23"/>
  <c r="V142" i="23" s="1"/>
  <c r="H142" i="23"/>
  <c r="G142" i="23"/>
  <c r="F142" i="23"/>
  <c r="E142" i="23"/>
  <c r="AA141" i="23"/>
  <c r="X141" i="23"/>
  <c r="AB141" i="23" s="1"/>
  <c r="W141" i="23"/>
  <c r="O141" i="23"/>
  <c r="N141" i="23"/>
  <c r="L141" i="23"/>
  <c r="Z141" i="23" s="1"/>
  <c r="K141" i="23"/>
  <c r="J141" i="23"/>
  <c r="M141" i="23" s="1"/>
  <c r="I141" i="23"/>
  <c r="V141" i="23" s="1"/>
  <c r="H141" i="23"/>
  <c r="G141" i="23"/>
  <c r="F141" i="23"/>
  <c r="E141" i="23"/>
  <c r="Y140" i="23"/>
  <c r="X140" i="23"/>
  <c r="O140" i="23"/>
  <c r="L140" i="23"/>
  <c r="K140" i="23"/>
  <c r="J140" i="23"/>
  <c r="I140" i="23"/>
  <c r="W140" i="23" s="1"/>
  <c r="H140" i="23"/>
  <c r="G140" i="23"/>
  <c r="F140" i="23"/>
  <c r="E140" i="23"/>
  <c r="Y139" i="23"/>
  <c r="AC139" i="23" s="1"/>
  <c r="V139" i="23"/>
  <c r="M139" i="23"/>
  <c r="L139" i="23"/>
  <c r="AA139" i="23" s="1"/>
  <c r="K139" i="23"/>
  <c r="J139" i="23"/>
  <c r="X139" i="23" s="1"/>
  <c r="AB139" i="23" s="1"/>
  <c r="I139" i="23"/>
  <c r="H139" i="23"/>
  <c r="G139" i="23"/>
  <c r="F139" i="23"/>
  <c r="E139" i="23"/>
  <c r="AA138" i="23"/>
  <c r="Z138" i="23"/>
  <c r="M138" i="23"/>
  <c r="L138" i="23"/>
  <c r="K138" i="23"/>
  <c r="J138" i="23"/>
  <c r="I138" i="23"/>
  <c r="H138" i="23"/>
  <c r="G138" i="23"/>
  <c r="F138" i="23"/>
  <c r="E138" i="23"/>
  <c r="AA137" i="23"/>
  <c r="W137" i="23"/>
  <c r="N137" i="23"/>
  <c r="L137" i="23"/>
  <c r="Z137" i="23" s="1"/>
  <c r="K137" i="23"/>
  <c r="J137" i="23"/>
  <c r="X137" i="23" s="1"/>
  <c r="AB137" i="23" s="1"/>
  <c r="I137" i="23"/>
  <c r="V137" i="23" s="1"/>
  <c r="H137" i="23"/>
  <c r="G137" i="23"/>
  <c r="F137" i="23"/>
  <c r="E137" i="23"/>
  <c r="Y136" i="23"/>
  <c r="AC136" i="23" s="1"/>
  <c r="X136" i="23"/>
  <c r="AB136" i="23" s="1"/>
  <c r="O136" i="23"/>
  <c r="L136" i="23"/>
  <c r="K136" i="23"/>
  <c r="J136" i="23"/>
  <c r="I136" i="23"/>
  <c r="W136" i="23" s="1"/>
  <c r="H136" i="23"/>
  <c r="G136" i="23"/>
  <c r="F136" i="23"/>
  <c r="E136" i="23"/>
  <c r="Y135" i="23"/>
  <c r="AC135" i="23" s="1"/>
  <c r="X135" i="23"/>
  <c r="AB135" i="23" s="1"/>
  <c r="O135" i="23"/>
  <c r="M135" i="23"/>
  <c r="L135" i="23"/>
  <c r="AA135" i="23" s="1"/>
  <c r="K135" i="23"/>
  <c r="J135" i="23"/>
  <c r="I135" i="23"/>
  <c r="V135" i="23" s="1"/>
  <c r="H135" i="23"/>
  <c r="G135" i="23"/>
  <c r="F135" i="23"/>
  <c r="E135" i="23"/>
  <c r="AA134" i="23"/>
  <c r="Z134" i="23"/>
  <c r="M134" i="23"/>
  <c r="L134" i="23"/>
  <c r="K134" i="23"/>
  <c r="J134" i="23"/>
  <c r="I134" i="23"/>
  <c r="H134" i="23"/>
  <c r="G134" i="23"/>
  <c r="F134" i="23"/>
  <c r="E134" i="23"/>
  <c r="AA133" i="23"/>
  <c r="Z133" i="23"/>
  <c r="X133" i="23"/>
  <c r="AB133" i="23" s="1"/>
  <c r="W133" i="23"/>
  <c r="N133" i="23"/>
  <c r="L133" i="23"/>
  <c r="K133" i="23"/>
  <c r="J133" i="23"/>
  <c r="I133" i="23"/>
  <c r="V133" i="23" s="1"/>
  <c r="H133" i="23"/>
  <c r="G133" i="23"/>
  <c r="F133" i="23"/>
  <c r="E133" i="23"/>
  <c r="Y132" i="23"/>
  <c r="AC132" i="23" s="1"/>
  <c r="X132" i="23"/>
  <c r="AB132" i="23" s="1"/>
  <c r="W132" i="23"/>
  <c r="O132" i="23"/>
  <c r="P132" i="23" s="1"/>
  <c r="N132" i="23"/>
  <c r="L132" i="23"/>
  <c r="K132" i="23"/>
  <c r="J132" i="23"/>
  <c r="I132" i="23"/>
  <c r="V132" i="23" s="1"/>
  <c r="H132" i="23"/>
  <c r="G132" i="23"/>
  <c r="F132" i="23"/>
  <c r="E132" i="23"/>
  <c r="Y131" i="23"/>
  <c r="AC131" i="23" s="1"/>
  <c r="X131" i="23"/>
  <c r="AB131" i="23" s="1"/>
  <c r="O131" i="23"/>
  <c r="M131" i="23"/>
  <c r="L131" i="23"/>
  <c r="AA131" i="23" s="1"/>
  <c r="K131" i="23"/>
  <c r="J131" i="23"/>
  <c r="I131" i="23"/>
  <c r="H131" i="23"/>
  <c r="G131" i="23"/>
  <c r="F131" i="23"/>
  <c r="E131" i="23"/>
  <c r="N130" i="23"/>
  <c r="L130" i="23"/>
  <c r="AA130" i="23" s="1"/>
  <c r="AC130" i="23" s="1"/>
  <c r="K130" i="23"/>
  <c r="J130" i="23"/>
  <c r="I130" i="23"/>
  <c r="W130" i="23" s="1"/>
  <c r="H130" i="23"/>
  <c r="G130" i="23"/>
  <c r="F130" i="23"/>
  <c r="E130" i="23"/>
  <c r="AA129" i="23"/>
  <c r="AC129" i="23" s="1"/>
  <c r="X129" i="23"/>
  <c r="V129" i="23"/>
  <c r="O129" i="23"/>
  <c r="M129" i="23"/>
  <c r="L129" i="23"/>
  <c r="Z129" i="23" s="1"/>
  <c r="AB129" i="23" s="1"/>
  <c r="K129" i="23"/>
  <c r="J129" i="23"/>
  <c r="Y129" i="23" s="1"/>
  <c r="I129" i="23"/>
  <c r="H129" i="23"/>
  <c r="G129" i="23"/>
  <c r="F129" i="23"/>
  <c r="E129" i="23"/>
  <c r="AA128" i="23"/>
  <c r="Z128" i="23"/>
  <c r="W128" i="23"/>
  <c r="N128" i="23"/>
  <c r="L128" i="23"/>
  <c r="K128" i="23"/>
  <c r="J128" i="23"/>
  <c r="I128" i="23"/>
  <c r="V128" i="23" s="1"/>
  <c r="H128" i="23"/>
  <c r="G128" i="23"/>
  <c r="F128" i="23"/>
  <c r="E128" i="23"/>
  <c r="AA127" i="23"/>
  <c r="Z127" i="23"/>
  <c r="X127" i="23"/>
  <c r="AB127" i="23" s="1"/>
  <c r="W127" i="23"/>
  <c r="O127" i="23"/>
  <c r="N127" i="23"/>
  <c r="L127" i="23"/>
  <c r="K127" i="23"/>
  <c r="J127" i="23"/>
  <c r="M127" i="23" s="1"/>
  <c r="I127" i="23"/>
  <c r="V127" i="23" s="1"/>
  <c r="H127" i="23"/>
  <c r="G127" i="23"/>
  <c r="F127" i="23"/>
  <c r="E127" i="23"/>
  <c r="AC126" i="23"/>
  <c r="Y126" i="23"/>
  <c r="X126" i="23"/>
  <c r="AB126" i="23" s="1"/>
  <c r="W126" i="23"/>
  <c r="O126" i="23"/>
  <c r="N126" i="23"/>
  <c r="L126" i="23"/>
  <c r="K126" i="23"/>
  <c r="J126" i="23"/>
  <c r="I126" i="23"/>
  <c r="V126" i="23" s="1"/>
  <c r="H126" i="23"/>
  <c r="G126" i="23"/>
  <c r="F126" i="23"/>
  <c r="E126" i="23"/>
  <c r="Z125" i="23"/>
  <c r="Y125" i="23"/>
  <c r="AC125" i="23" s="1"/>
  <c r="X125" i="23"/>
  <c r="AB125" i="23" s="1"/>
  <c r="V125" i="23"/>
  <c r="O125" i="23"/>
  <c r="M125" i="23"/>
  <c r="L125" i="23"/>
  <c r="AA125" i="23" s="1"/>
  <c r="K125" i="23"/>
  <c r="J125" i="23"/>
  <c r="I125" i="23"/>
  <c r="H125" i="23"/>
  <c r="G125" i="23"/>
  <c r="F125" i="23"/>
  <c r="E125" i="23"/>
  <c r="AA124" i="23"/>
  <c r="Z124" i="23"/>
  <c r="W124" i="23"/>
  <c r="N124" i="23"/>
  <c r="L124" i="23"/>
  <c r="K124" i="23"/>
  <c r="J124" i="23"/>
  <c r="I124" i="23"/>
  <c r="V124" i="23" s="1"/>
  <c r="H124" i="23"/>
  <c r="G124" i="23"/>
  <c r="F124" i="23"/>
  <c r="E124" i="23"/>
  <c r="AB123" i="23"/>
  <c r="AA123" i="23"/>
  <c r="X123" i="23"/>
  <c r="W123" i="23"/>
  <c r="O123" i="23"/>
  <c r="N123" i="23"/>
  <c r="L123" i="23"/>
  <c r="Z123" i="23" s="1"/>
  <c r="K123" i="23"/>
  <c r="J123" i="23"/>
  <c r="M123" i="23" s="1"/>
  <c r="I123" i="23"/>
  <c r="V123" i="23" s="1"/>
  <c r="H123" i="23"/>
  <c r="G123" i="23"/>
  <c r="F123" i="23"/>
  <c r="E123" i="23"/>
  <c r="Y122" i="23"/>
  <c r="AC122" i="23" s="1"/>
  <c r="X122" i="23"/>
  <c r="AB122" i="23" s="1"/>
  <c r="O122" i="23"/>
  <c r="L122" i="23"/>
  <c r="K122" i="23"/>
  <c r="J122" i="23"/>
  <c r="M122" i="23" s="1"/>
  <c r="I122" i="23"/>
  <c r="W122" i="23" s="1"/>
  <c r="H122" i="23"/>
  <c r="G122" i="23"/>
  <c r="F122" i="23"/>
  <c r="E122" i="23"/>
  <c r="Z121" i="23"/>
  <c r="Y121" i="23"/>
  <c r="AC121" i="23" s="1"/>
  <c r="M121" i="23"/>
  <c r="L121" i="23"/>
  <c r="AA121" i="23" s="1"/>
  <c r="K121" i="23"/>
  <c r="J121" i="23"/>
  <c r="X121" i="23" s="1"/>
  <c r="AB121" i="23" s="1"/>
  <c r="I121" i="23"/>
  <c r="H121" i="23"/>
  <c r="G121" i="23"/>
  <c r="F121" i="23"/>
  <c r="O121" i="23" s="1"/>
  <c r="E121" i="23"/>
  <c r="V121" i="23" s="1"/>
  <c r="AA120" i="23"/>
  <c r="Z120" i="23"/>
  <c r="W120" i="23"/>
  <c r="N120" i="23"/>
  <c r="L120" i="23"/>
  <c r="K120" i="23"/>
  <c r="J120" i="23"/>
  <c r="I120" i="23"/>
  <c r="V120" i="23" s="1"/>
  <c r="H120" i="23"/>
  <c r="G120" i="23"/>
  <c r="F120" i="23"/>
  <c r="E120" i="23"/>
  <c r="Y119" i="23"/>
  <c r="AC119" i="23" s="1"/>
  <c r="X119" i="23"/>
  <c r="AB119" i="23" s="1"/>
  <c r="W119" i="23"/>
  <c r="O119" i="23"/>
  <c r="N119" i="23"/>
  <c r="L119" i="23"/>
  <c r="K119" i="23"/>
  <c r="J119" i="23"/>
  <c r="M119" i="23" s="1"/>
  <c r="I119" i="23"/>
  <c r="V119" i="23" s="1"/>
  <c r="H119" i="23"/>
  <c r="G119" i="23"/>
  <c r="F119" i="23"/>
  <c r="E119" i="23"/>
  <c r="Z118" i="23"/>
  <c r="AB118" i="23" s="1"/>
  <c r="Y118" i="23"/>
  <c r="X118" i="23"/>
  <c r="V118" i="23"/>
  <c r="O118" i="23"/>
  <c r="L118" i="23"/>
  <c r="AA118" i="23" s="1"/>
  <c r="AC118" i="23" s="1"/>
  <c r="K118" i="23"/>
  <c r="J118" i="23"/>
  <c r="I118" i="23"/>
  <c r="H118" i="23"/>
  <c r="G118" i="23"/>
  <c r="F118" i="23"/>
  <c r="E118" i="23"/>
  <c r="AA117" i="23"/>
  <c r="AC117" i="23" s="1"/>
  <c r="Z117" i="23"/>
  <c r="AB117" i="23" s="1"/>
  <c r="V117" i="23"/>
  <c r="N117" i="23"/>
  <c r="L117" i="23"/>
  <c r="K117" i="23"/>
  <c r="J117" i="23"/>
  <c r="I117" i="23"/>
  <c r="W117" i="23" s="1"/>
  <c r="H117" i="23"/>
  <c r="G117" i="23"/>
  <c r="F117" i="23"/>
  <c r="E117" i="23"/>
  <c r="AA116" i="23"/>
  <c r="X116" i="23"/>
  <c r="AB116" i="23" s="1"/>
  <c r="W116" i="23"/>
  <c r="N116" i="23"/>
  <c r="L116" i="23"/>
  <c r="K116" i="23"/>
  <c r="J116" i="23"/>
  <c r="I116" i="23"/>
  <c r="V116" i="23" s="1"/>
  <c r="H116" i="23"/>
  <c r="Z116" i="23" s="1"/>
  <c r="G116" i="23"/>
  <c r="F116" i="23"/>
  <c r="E116" i="23"/>
  <c r="AC115" i="23"/>
  <c r="Y115" i="23"/>
  <c r="X115" i="23"/>
  <c r="AB115" i="23" s="1"/>
  <c r="O115" i="23"/>
  <c r="L115" i="23"/>
  <c r="K115" i="23"/>
  <c r="J115" i="23"/>
  <c r="M115" i="23" s="1"/>
  <c r="I115" i="23"/>
  <c r="W115" i="23" s="1"/>
  <c r="H115" i="23"/>
  <c r="G115" i="23"/>
  <c r="F115" i="23"/>
  <c r="E115" i="23"/>
  <c r="N115" i="23" s="1"/>
  <c r="P115" i="23" s="1"/>
  <c r="Z114" i="23"/>
  <c r="Y114" i="23"/>
  <c r="AC114" i="23" s="1"/>
  <c r="M114" i="23"/>
  <c r="L114" i="23"/>
  <c r="AA114" i="23" s="1"/>
  <c r="K114" i="23"/>
  <c r="J114" i="23"/>
  <c r="X114" i="23" s="1"/>
  <c r="AB114" i="23" s="1"/>
  <c r="I114" i="23"/>
  <c r="H114" i="23"/>
  <c r="G114" i="23"/>
  <c r="F114" i="23"/>
  <c r="O114" i="23" s="1"/>
  <c r="E114" i="23"/>
  <c r="AA113" i="23"/>
  <c r="Z113" i="23"/>
  <c r="W113" i="23"/>
  <c r="M113" i="23"/>
  <c r="L113" i="23"/>
  <c r="K113" i="23"/>
  <c r="J113" i="23"/>
  <c r="I113" i="23"/>
  <c r="V113" i="23" s="1"/>
  <c r="H113" i="23"/>
  <c r="G113" i="23"/>
  <c r="F113" i="23"/>
  <c r="E113" i="23"/>
  <c r="AA112" i="23"/>
  <c r="W112" i="23"/>
  <c r="N112" i="23"/>
  <c r="L112" i="23"/>
  <c r="Z112" i="23" s="1"/>
  <c r="K112" i="23"/>
  <c r="J112" i="23"/>
  <c r="I112" i="23"/>
  <c r="V112" i="23" s="1"/>
  <c r="H112" i="23"/>
  <c r="G112" i="23"/>
  <c r="F112" i="23"/>
  <c r="E112" i="23"/>
  <c r="AB111" i="23"/>
  <c r="Y111" i="23"/>
  <c r="AC111" i="23" s="1"/>
  <c r="X111" i="23"/>
  <c r="O111" i="23"/>
  <c r="L111" i="23"/>
  <c r="K111" i="23"/>
  <c r="J111" i="23"/>
  <c r="I111" i="23"/>
  <c r="W111" i="23" s="1"/>
  <c r="H111" i="23"/>
  <c r="G111" i="23"/>
  <c r="F111" i="23"/>
  <c r="E111" i="23"/>
  <c r="Y110" i="23"/>
  <c r="AC110" i="23" s="1"/>
  <c r="V110" i="23"/>
  <c r="L110" i="23"/>
  <c r="AA110" i="23" s="1"/>
  <c r="K110" i="23"/>
  <c r="J110" i="23"/>
  <c r="X110" i="23" s="1"/>
  <c r="AB110" i="23" s="1"/>
  <c r="I110" i="23"/>
  <c r="H110" i="23"/>
  <c r="G110" i="23"/>
  <c r="F110" i="23"/>
  <c r="E110" i="23"/>
  <c r="AA109" i="23"/>
  <c r="Z109" i="23"/>
  <c r="V109" i="23"/>
  <c r="N109" i="23"/>
  <c r="L109" i="23"/>
  <c r="K109" i="23"/>
  <c r="J109" i="23"/>
  <c r="I109" i="23"/>
  <c r="W109" i="23" s="1"/>
  <c r="H109" i="23"/>
  <c r="G109" i="23"/>
  <c r="F109" i="23"/>
  <c r="E109" i="23"/>
  <c r="X108" i="23"/>
  <c r="AB108" i="23" s="1"/>
  <c r="W108" i="23"/>
  <c r="N108" i="23"/>
  <c r="L108" i="23"/>
  <c r="K108" i="23"/>
  <c r="J108" i="23"/>
  <c r="I108" i="23"/>
  <c r="V108" i="23" s="1"/>
  <c r="H108" i="23"/>
  <c r="G108" i="23"/>
  <c r="F108" i="23"/>
  <c r="E108" i="23"/>
  <c r="Y107" i="23"/>
  <c r="AC107" i="23" s="1"/>
  <c r="O107" i="23"/>
  <c r="N107" i="23"/>
  <c r="L107" i="23"/>
  <c r="AA107" i="23" s="1"/>
  <c r="K107" i="23"/>
  <c r="J107" i="23"/>
  <c r="X107" i="23" s="1"/>
  <c r="AB107" i="23" s="1"/>
  <c r="I107" i="23"/>
  <c r="W107" i="23" s="1"/>
  <c r="H107" i="23"/>
  <c r="G107" i="23"/>
  <c r="F107" i="23"/>
  <c r="E107" i="23"/>
  <c r="AC106" i="23"/>
  <c r="Y106" i="23"/>
  <c r="X106" i="23"/>
  <c r="AB106" i="23" s="1"/>
  <c r="O106" i="23"/>
  <c r="L106" i="23"/>
  <c r="K106" i="23"/>
  <c r="J106" i="23"/>
  <c r="I106" i="23"/>
  <c r="W106" i="23" s="1"/>
  <c r="H106" i="23"/>
  <c r="G106" i="23"/>
  <c r="F106" i="23"/>
  <c r="E106" i="23"/>
  <c r="Z105" i="23"/>
  <c r="Y105" i="23"/>
  <c r="AC105" i="23" s="1"/>
  <c r="V105" i="23"/>
  <c r="M105" i="23"/>
  <c r="L105" i="23"/>
  <c r="AA105" i="23" s="1"/>
  <c r="K105" i="23"/>
  <c r="J105" i="23"/>
  <c r="X105" i="23" s="1"/>
  <c r="AB105" i="23" s="1"/>
  <c r="I105" i="23"/>
  <c r="H105" i="23"/>
  <c r="G105" i="23"/>
  <c r="F105" i="23"/>
  <c r="E105" i="23"/>
  <c r="AA104" i="23"/>
  <c r="AC104" i="23" s="1"/>
  <c r="Z104" i="23"/>
  <c r="AB104" i="23" s="1"/>
  <c r="W104" i="23"/>
  <c r="N104" i="23"/>
  <c r="L104" i="23"/>
  <c r="K104" i="23"/>
  <c r="J104" i="23"/>
  <c r="I104" i="23"/>
  <c r="V104" i="23" s="1"/>
  <c r="H104" i="23"/>
  <c r="G104" i="23"/>
  <c r="F104" i="23"/>
  <c r="E104" i="23"/>
  <c r="X103" i="23"/>
  <c r="W103" i="23"/>
  <c r="O103" i="23"/>
  <c r="N103" i="23"/>
  <c r="L103" i="23"/>
  <c r="AA103" i="23" s="1"/>
  <c r="AC103" i="23" s="1"/>
  <c r="K103" i="23"/>
  <c r="J103" i="23"/>
  <c r="M103" i="23" s="1"/>
  <c r="I103" i="23"/>
  <c r="V103" i="23" s="1"/>
  <c r="H103" i="23"/>
  <c r="G103" i="23"/>
  <c r="F103" i="23"/>
  <c r="E103" i="23"/>
  <c r="Y102" i="23"/>
  <c r="AC102" i="23" s="1"/>
  <c r="X102" i="23"/>
  <c r="AB102" i="23" s="1"/>
  <c r="O102" i="23"/>
  <c r="L102" i="23"/>
  <c r="K102" i="23"/>
  <c r="J102" i="23"/>
  <c r="I102" i="23"/>
  <c r="W102" i="23" s="1"/>
  <c r="H102" i="23"/>
  <c r="G102" i="23"/>
  <c r="F102" i="23"/>
  <c r="E102" i="23"/>
  <c r="Z101" i="23"/>
  <c r="Y101" i="23"/>
  <c r="AC101" i="23" s="1"/>
  <c r="M101" i="23"/>
  <c r="L101" i="23"/>
  <c r="AA101" i="23" s="1"/>
  <c r="K101" i="23"/>
  <c r="J101" i="23"/>
  <c r="X101" i="23" s="1"/>
  <c r="AB101" i="23" s="1"/>
  <c r="I101" i="23"/>
  <c r="H101" i="23"/>
  <c r="G101" i="23"/>
  <c r="F101" i="23"/>
  <c r="E101" i="23"/>
  <c r="AA100" i="23"/>
  <c r="W100" i="23"/>
  <c r="N100" i="23"/>
  <c r="L100" i="23"/>
  <c r="K100" i="23"/>
  <c r="J100" i="23"/>
  <c r="I100" i="23"/>
  <c r="V100" i="23" s="1"/>
  <c r="H100" i="23"/>
  <c r="Z100" i="23" s="1"/>
  <c r="G100" i="23"/>
  <c r="F100" i="23"/>
  <c r="E100" i="23"/>
  <c r="AB99" i="23"/>
  <c r="X99" i="23"/>
  <c r="O99" i="23"/>
  <c r="L99" i="23"/>
  <c r="AA99" i="23" s="1"/>
  <c r="K99" i="23"/>
  <c r="J99" i="23"/>
  <c r="M99" i="23" s="1"/>
  <c r="I99" i="23"/>
  <c r="W99" i="23" s="1"/>
  <c r="H99" i="23"/>
  <c r="G99" i="23"/>
  <c r="F99" i="23"/>
  <c r="E99" i="23"/>
  <c r="Y98" i="23"/>
  <c r="L98" i="23"/>
  <c r="K98" i="23"/>
  <c r="J98" i="23"/>
  <c r="X98" i="23" s="1"/>
  <c r="I98" i="23"/>
  <c r="W98" i="23" s="1"/>
  <c r="H98" i="23"/>
  <c r="G98" i="23"/>
  <c r="F98" i="23"/>
  <c r="O98" i="23" s="1"/>
  <c r="E98" i="23"/>
  <c r="Z97" i="23"/>
  <c r="Y97" i="23"/>
  <c r="AC97" i="23" s="1"/>
  <c r="O97" i="23"/>
  <c r="M97" i="23"/>
  <c r="L97" i="23"/>
  <c r="AA97" i="23" s="1"/>
  <c r="K97" i="23"/>
  <c r="J97" i="23"/>
  <c r="X97" i="23" s="1"/>
  <c r="AB97" i="23" s="1"/>
  <c r="I97" i="23"/>
  <c r="H97" i="23"/>
  <c r="G97" i="23"/>
  <c r="F97" i="23"/>
  <c r="E97" i="23"/>
  <c r="AA96" i="23"/>
  <c r="W96" i="23"/>
  <c r="N96" i="23"/>
  <c r="L96" i="23"/>
  <c r="Z96" i="23" s="1"/>
  <c r="K96" i="23"/>
  <c r="J96" i="23"/>
  <c r="I96" i="23"/>
  <c r="V96" i="23" s="1"/>
  <c r="H96" i="23"/>
  <c r="G96" i="23"/>
  <c r="F96" i="23"/>
  <c r="E96" i="23"/>
  <c r="X95" i="23"/>
  <c r="AB95" i="23" s="1"/>
  <c r="O95" i="23"/>
  <c r="L95" i="23"/>
  <c r="AA95" i="23" s="1"/>
  <c r="K95" i="23"/>
  <c r="J95" i="23"/>
  <c r="M95" i="23" s="1"/>
  <c r="I95" i="23"/>
  <c r="W95" i="23" s="1"/>
  <c r="H95" i="23"/>
  <c r="G95" i="23"/>
  <c r="F95" i="23"/>
  <c r="E95" i="23"/>
  <c r="Y94" i="23"/>
  <c r="AC94" i="23" s="1"/>
  <c r="L94" i="23"/>
  <c r="K94" i="23"/>
  <c r="J94" i="23"/>
  <c r="X94" i="23" s="1"/>
  <c r="AB94" i="23" s="1"/>
  <c r="I94" i="23"/>
  <c r="W94" i="23" s="1"/>
  <c r="H94" i="23"/>
  <c r="G94" i="23"/>
  <c r="F94" i="23"/>
  <c r="E94" i="23"/>
  <c r="Z93" i="23"/>
  <c r="M93" i="23"/>
  <c r="L93" i="23"/>
  <c r="AA93" i="23" s="1"/>
  <c r="K93" i="23"/>
  <c r="J93" i="23"/>
  <c r="Y93" i="23" s="1"/>
  <c r="AC93" i="23" s="1"/>
  <c r="I93" i="23"/>
  <c r="H93" i="23"/>
  <c r="G93" i="23"/>
  <c r="F93" i="23"/>
  <c r="E93" i="23"/>
  <c r="AA92" i="23"/>
  <c r="W92" i="23"/>
  <c r="N92" i="23"/>
  <c r="L92" i="23"/>
  <c r="Z92" i="23" s="1"/>
  <c r="K92" i="23"/>
  <c r="J92" i="23"/>
  <c r="I92" i="23"/>
  <c r="V92" i="23" s="1"/>
  <c r="H92" i="23"/>
  <c r="G92" i="23"/>
  <c r="F92" i="23"/>
  <c r="E92" i="23"/>
  <c r="AB91" i="23"/>
  <c r="Y91" i="23"/>
  <c r="AC91" i="23" s="1"/>
  <c r="X91" i="23"/>
  <c r="O91" i="23"/>
  <c r="L91" i="23"/>
  <c r="AA91" i="23" s="1"/>
  <c r="K91" i="23"/>
  <c r="J91" i="23"/>
  <c r="M91" i="23" s="1"/>
  <c r="I91" i="23"/>
  <c r="W91" i="23" s="1"/>
  <c r="H91" i="23"/>
  <c r="G91" i="23"/>
  <c r="F91" i="23"/>
  <c r="E91" i="23"/>
  <c r="Y90" i="23"/>
  <c r="L90" i="23"/>
  <c r="K90" i="23"/>
  <c r="J90" i="23"/>
  <c r="X90" i="23" s="1"/>
  <c r="I90" i="23"/>
  <c r="W90" i="23" s="1"/>
  <c r="H90" i="23"/>
  <c r="G90" i="23"/>
  <c r="F90" i="23"/>
  <c r="E90" i="23"/>
  <c r="Z89" i="23"/>
  <c r="AB89" i="23" s="1"/>
  <c r="M89" i="23"/>
  <c r="L89" i="23"/>
  <c r="AA89" i="23" s="1"/>
  <c r="AC89" i="23" s="1"/>
  <c r="K89" i="23"/>
  <c r="J89" i="23"/>
  <c r="Y89" i="23" s="1"/>
  <c r="I89" i="23"/>
  <c r="H89" i="23"/>
  <c r="G89" i="23"/>
  <c r="F89" i="23"/>
  <c r="E89" i="23"/>
  <c r="AA88" i="23"/>
  <c r="AC88" i="23" s="1"/>
  <c r="W88" i="23"/>
  <c r="N88" i="23"/>
  <c r="L88" i="23"/>
  <c r="Z88" i="23" s="1"/>
  <c r="AB88" i="23" s="1"/>
  <c r="K88" i="23"/>
  <c r="J88" i="23"/>
  <c r="I88" i="23"/>
  <c r="V88" i="23" s="1"/>
  <c r="H88" i="23"/>
  <c r="G88" i="23"/>
  <c r="F88" i="23"/>
  <c r="E88" i="23"/>
  <c r="Y87" i="23"/>
  <c r="AC87" i="23" s="1"/>
  <c r="X87" i="23"/>
  <c r="AB87" i="23" s="1"/>
  <c r="O87" i="23"/>
  <c r="L87" i="23"/>
  <c r="AA87" i="23" s="1"/>
  <c r="K87" i="23"/>
  <c r="J87" i="23"/>
  <c r="M87" i="23" s="1"/>
  <c r="I87" i="23"/>
  <c r="W87" i="23" s="1"/>
  <c r="H87" i="23"/>
  <c r="G87" i="23"/>
  <c r="F87" i="23"/>
  <c r="E87" i="23"/>
  <c r="Y86" i="23"/>
  <c r="AC86" i="23" s="1"/>
  <c r="L86" i="23"/>
  <c r="K86" i="23"/>
  <c r="J86" i="23"/>
  <c r="X86" i="23" s="1"/>
  <c r="AB86" i="23" s="1"/>
  <c r="I86" i="23"/>
  <c r="W86" i="23" s="1"/>
  <c r="H86" i="23"/>
  <c r="G86" i="23"/>
  <c r="F86" i="23"/>
  <c r="O86" i="23" s="1"/>
  <c r="E86" i="23"/>
  <c r="Z85" i="23"/>
  <c r="V85" i="23"/>
  <c r="M85" i="23"/>
  <c r="L85" i="23"/>
  <c r="AA85" i="23" s="1"/>
  <c r="K85" i="23"/>
  <c r="J85" i="23"/>
  <c r="Y85" i="23" s="1"/>
  <c r="AC85" i="23" s="1"/>
  <c r="I85" i="23"/>
  <c r="H85" i="23"/>
  <c r="G85" i="23"/>
  <c r="F85" i="23"/>
  <c r="E85" i="23"/>
  <c r="AA84" i="23"/>
  <c r="W84" i="23"/>
  <c r="N84" i="23"/>
  <c r="L84" i="23"/>
  <c r="Z84" i="23" s="1"/>
  <c r="K84" i="23"/>
  <c r="J84" i="23"/>
  <c r="I84" i="23"/>
  <c r="V84" i="23" s="1"/>
  <c r="H84" i="23"/>
  <c r="G84" i="23"/>
  <c r="F84" i="23"/>
  <c r="E84" i="23"/>
  <c r="AB83" i="23"/>
  <c r="Y83" i="23"/>
  <c r="AC83" i="23" s="1"/>
  <c r="X83" i="23"/>
  <c r="O83" i="23"/>
  <c r="L83" i="23"/>
  <c r="AA83" i="23" s="1"/>
  <c r="K83" i="23"/>
  <c r="J83" i="23"/>
  <c r="M83" i="23" s="1"/>
  <c r="I83" i="23"/>
  <c r="W83" i="23" s="1"/>
  <c r="H83" i="23"/>
  <c r="G83" i="23"/>
  <c r="F83" i="23"/>
  <c r="E83" i="23"/>
  <c r="Y82" i="23"/>
  <c r="M82" i="23"/>
  <c r="L82" i="23"/>
  <c r="AA82" i="23" s="1"/>
  <c r="AC82" i="23" s="1"/>
  <c r="K82" i="23"/>
  <c r="J82" i="23"/>
  <c r="I82" i="23"/>
  <c r="V82" i="23" s="1"/>
  <c r="H82" i="23"/>
  <c r="G82" i="23"/>
  <c r="F82" i="23"/>
  <c r="E82" i="23"/>
  <c r="AA81" i="23"/>
  <c r="Z81" i="23"/>
  <c r="W81" i="23"/>
  <c r="N81" i="23"/>
  <c r="L81" i="23"/>
  <c r="K81" i="23"/>
  <c r="J81" i="23"/>
  <c r="Y81" i="23" s="1"/>
  <c r="AC81" i="23" s="1"/>
  <c r="I81" i="23"/>
  <c r="V81" i="23" s="1"/>
  <c r="H81" i="23"/>
  <c r="G81" i="23"/>
  <c r="F81" i="23"/>
  <c r="E81" i="23"/>
  <c r="AA80" i="23"/>
  <c r="X80" i="23"/>
  <c r="AB80" i="23" s="1"/>
  <c r="W80" i="23"/>
  <c r="O80" i="23"/>
  <c r="N80" i="23"/>
  <c r="L80" i="23"/>
  <c r="Z80" i="23" s="1"/>
  <c r="K80" i="23"/>
  <c r="J80" i="23"/>
  <c r="M80" i="23" s="1"/>
  <c r="I80" i="23"/>
  <c r="V80" i="23" s="1"/>
  <c r="H80" i="23"/>
  <c r="G80" i="23"/>
  <c r="F80" i="23"/>
  <c r="E80" i="23"/>
  <c r="Y79" i="23"/>
  <c r="X79" i="23"/>
  <c r="O79" i="23"/>
  <c r="L79" i="23"/>
  <c r="AA79" i="23" s="1"/>
  <c r="AC79" i="23" s="1"/>
  <c r="K79" i="23"/>
  <c r="J79" i="23"/>
  <c r="M79" i="23" s="1"/>
  <c r="I79" i="23"/>
  <c r="W79" i="23" s="1"/>
  <c r="H79" i="23"/>
  <c r="G79" i="23"/>
  <c r="F79" i="23"/>
  <c r="E79" i="23"/>
  <c r="Y78" i="23"/>
  <c r="AC78" i="23" s="1"/>
  <c r="L78" i="23"/>
  <c r="AA78" i="23" s="1"/>
  <c r="K78" i="23"/>
  <c r="J78" i="23"/>
  <c r="X78" i="23" s="1"/>
  <c r="AB78" i="23" s="1"/>
  <c r="I78" i="23"/>
  <c r="W78" i="23" s="1"/>
  <c r="H78" i="23"/>
  <c r="G78" i="23"/>
  <c r="F78" i="23"/>
  <c r="E78" i="23"/>
  <c r="AA77" i="23"/>
  <c r="Z77" i="23"/>
  <c r="L77" i="23"/>
  <c r="K77" i="23"/>
  <c r="J77" i="23"/>
  <c r="Y77" i="23" s="1"/>
  <c r="AC77" i="23" s="1"/>
  <c r="I77" i="23"/>
  <c r="W77" i="23" s="1"/>
  <c r="H77" i="23"/>
  <c r="G77" i="23"/>
  <c r="F77" i="23"/>
  <c r="E77" i="23"/>
  <c r="AA76" i="23"/>
  <c r="AC76" i="23" s="1"/>
  <c r="W76" i="23"/>
  <c r="N76" i="23"/>
  <c r="L76" i="23"/>
  <c r="Z76" i="23" s="1"/>
  <c r="AB76" i="23" s="1"/>
  <c r="K76" i="23"/>
  <c r="J76" i="23"/>
  <c r="M76" i="23" s="1"/>
  <c r="I76" i="23"/>
  <c r="V76" i="23" s="1"/>
  <c r="H76" i="23"/>
  <c r="G76" i="23"/>
  <c r="F76" i="23"/>
  <c r="E76" i="23"/>
  <c r="Y75" i="23"/>
  <c r="X75" i="23"/>
  <c r="O75" i="23"/>
  <c r="L75" i="23"/>
  <c r="AA75" i="23" s="1"/>
  <c r="AC75" i="23" s="1"/>
  <c r="K75" i="23"/>
  <c r="J75" i="23"/>
  <c r="M75" i="23" s="1"/>
  <c r="I75" i="23"/>
  <c r="W75" i="23" s="1"/>
  <c r="H75" i="23"/>
  <c r="G75" i="23"/>
  <c r="F75" i="23"/>
  <c r="E75" i="23"/>
  <c r="Y74" i="23"/>
  <c r="AC74" i="23" s="1"/>
  <c r="L74" i="23"/>
  <c r="AA74" i="23" s="1"/>
  <c r="K74" i="23"/>
  <c r="J74" i="23"/>
  <c r="X74" i="23" s="1"/>
  <c r="AB74" i="23" s="1"/>
  <c r="I74" i="23"/>
  <c r="W74" i="23" s="1"/>
  <c r="H74" i="23"/>
  <c r="G74" i="23"/>
  <c r="F74" i="23"/>
  <c r="E74" i="23"/>
  <c r="AA73" i="23"/>
  <c r="AC73" i="23" s="1"/>
  <c r="Z73" i="23"/>
  <c r="AB73" i="23" s="1"/>
  <c r="M73" i="23"/>
  <c r="L73" i="23"/>
  <c r="K73" i="23"/>
  <c r="J73" i="23"/>
  <c r="Y73" i="23" s="1"/>
  <c r="I73" i="23"/>
  <c r="W73" i="23" s="1"/>
  <c r="H73" i="23"/>
  <c r="G73" i="23"/>
  <c r="F73" i="23"/>
  <c r="E73" i="23"/>
  <c r="AA72" i="23"/>
  <c r="AC72" i="23" s="1"/>
  <c r="W72" i="23"/>
  <c r="N72" i="23"/>
  <c r="L72" i="23"/>
  <c r="Z72" i="23" s="1"/>
  <c r="AB72" i="23" s="1"/>
  <c r="K72" i="23"/>
  <c r="J72" i="23"/>
  <c r="M72" i="23" s="1"/>
  <c r="I72" i="23"/>
  <c r="V72" i="23" s="1"/>
  <c r="H72" i="23"/>
  <c r="G72" i="23"/>
  <c r="F72" i="23"/>
  <c r="E72" i="23"/>
  <c r="Y71" i="23"/>
  <c r="AC71" i="23" s="1"/>
  <c r="X71" i="23"/>
  <c r="AB71" i="23" s="1"/>
  <c r="O71" i="23"/>
  <c r="L71" i="23"/>
  <c r="AA71" i="23" s="1"/>
  <c r="K71" i="23"/>
  <c r="J71" i="23"/>
  <c r="M71" i="23" s="1"/>
  <c r="I71" i="23"/>
  <c r="W71" i="23" s="1"/>
  <c r="H71" i="23"/>
  <c r="G71" i="23"/>
  <c r="F71" i="23"/>
  <c r="E71" i="23"/>
  <c r="Y70" i="23"/>
  <c r="AC70" i="23" s="1"/>
  <c r="O70" i="23"/>
  <c r="L70" i="23"/>
  <c r="AA70" i="23" s="1"/>
  <c r="K70" i="23"/>
  <c r="J70" i="23"/>
  <c r="I70" i="23"/>
  <c r="W70" i="23" s="1"/>
  <c r="H70" i="23"/>
  <c r="G70" i="23"/>
  <c r="F70" i="23"/>
  <c r="X70" i="23" s="1"/>
  <c r="AB70" i="23" s="1"/>
  <c r="E70" i="23"/>
  <c r="AA69" i="23"/>
  <c r="AC69" i="23" s="1"/>
  <c r="Z69" i="23"/>
  <c r="AB69" i="23" s="1"/>
  <c r="M69" i="23"/>
  <c r="L69" i="23"/>
  <c r="K69" i="23"/>
  <c r="J69" i="23"/>
  <c r="Y69" i="23" s="1"/>
  <c r="I69" i="23"/>
  <c r="W69" i="23" s="1"/>
  <c r="H69" i="23"/>
  <c r="G69" i="23"/>
  <c r="F69" i="23"/>
  <c r="E69" i="23"/>
  <c r="AA68" i="23"/>
  <c r="AC68" i="23" s="1"/>
  <c r="W68" i="23"/>
  <c r="N68" i="23"/>
  <c r="L68" i="23"/>
  <c r="Z68" i="23" s="1"/>
  <c r="AB68" i="23" s="1"/>
  <c r="K68" i="23"/>
  <c r="J68" i="23"/>
  <c r="M68" i="23" s="1"/>
  <c r="I68" i="23"/>
  <c r="V68" i="23" s="1"/>
  <c r="H68" i="23"/>
  <c r="G68" i="23"/>
  <c r="F68" i="23"/>
  <c r="E68" i="23"/>
  <c r="Y67" i="23"/>
  <c r="AC67" i="23" s="1"/>
  <c r="X67" i="23"/>
  <c r="AB67" i="23" s="1"/>
  <c r="O67" i="23"/>
  <c r="L67" i="23"/>
  <c r="AA67" i="23" s="1"/>
  <c r="K67" i="23"/>
  <c r="J67" i="23"/>
  <c r="M67" i="23" s="1"/>
  <c r="I67" i="23"/>
  <c r="W67" i="23" s="1"/>
  <c r="H67" i="23"/>
  <c r="G67" i="23"/>
  <c r="F67" i="23"/>
  <c r="E67" i="23"/>
  <c r="Y66" i="23"/>
  <c r="AC66" i="23" s="1"/>
  <c r="L66" i="23"/>
  <c r="AA66" i="23" s="1"/>
  <c r="K66" i="23"/>
  <c r="J66" i="23"/>
  <c r="X66" i="23" s="1"/>
  <c r="AB66" i="23" s="1"/>
  <c r="I66" i="23"/>
  <c r="W66" i="23" s="1"/>
  <c r="H66" i="23"/>
  <c r="G66" i="23"/>
  <c r="F66" i="23"/>
  <c r="E66" i="23"/>
  <c r="AA65" i="23"/>
  <c r="Z65" i="23"/>
  <c r="M65" i="23"/>
  <c r="L65" i="23"/>
  <c r="K65" i="23"/>
  <c r="J65" i="23"/>
  <c r="Y65" i="23" s="1"/>
  <c r="AC65" i="23" s="1"/>
  <c r="I65" i="23"/>
  <c r="W65" i="23" s="1"/>
  <c r="H65" i="23"/>
  <c r="G65" i="23"/>
  <c r="F65" i="23"/>
  <c r="E65" i="23"/>
  <c r="AA64" i="23"/>
  <c r="AC64" i="23" s="1"/>
  <c r="W64" i="23"/>
  <c r="N64" i="23"/>
  <c r="L64" i="23"/>
  <c r="Z64" i="23" s="1"/>
  <c r="AB64" i="23" s="1"/>
  <c r="K64" i="23"/>
  <c r="J64" i="23"/>
  <c r="M64" i="23" s="1"/>
  <c r="I64" i="23"/>
  <c r="V64" i="23" s="1"/>
  <c r="H64" i="23"/>
  <c r="G64" i="23"/>
  <c r="F64" i="23"/>
  <c r="E64" i="23"/>
  <c r="Y63" i="23"/>
  <c r="X63" i="23"/>
  <c r="O63" i="23"/>
  <c r="L63" i="23"/>
  <c r="AA63" i="23" s="1"/>
  <c r="AC63" i="23" s="1"/>
  <c r="K63" i="23"/>
  <c r="J63" i="23"/>
  <c r="M63" i="23" s="1"/>
  <c r="I63" i="23"/>
  <c r="W63" i="23" s="1"/>
  <c r="H63" i="23"/>
  <c r="G63" i="23"/>
  <c r="F63" i="23"/>
  <c r="E63" i="23"/>
  <c r="Y62" i="23"/>
  <c r="L62" i="23"/>
  <c r="K62" i="23"/>
  <c r="J62" i="23"/>
  <c r="X62" i="23" s="1"/>
  <c r="I62" i="23"/>
  <c r="H62" i="23"/>
  <c r="G62" i="23"/>
  <c r="F62" i="23"/>
  <c r="E62" i="23"/>
  <c r="AA61" i="23"/>
  <c r="Z61" i="23"/>
  <c r="W61" i="23"/>
  <c r="V61" i="23"/>
  <c r="M61" i="23"/>
  <c r="L61" i="23"/>
  <c r="K61" i="23"/>
  <c r="J61" i="23"/>
  <c r="I61" i="23"/>
  <c r="N61" i="23" s="1"/>
  <c r="H61" i="23"/>
  <c r="G61" i="23"/>
  <c r="F61" i="23"/>
  <c r="E61" i="23"/>
  <c r="AA60" i="23"/>
  <c r="AC60" i="23" s="1"/>
  <c r="W60" i="23"/>
  <c r="N60" i="23"/>
  <c r="L60" i="23"/>
  <c r="Z60" i="23" s="1"/>
  <c r="AB60" i="23" s="1"/>
  <c r="K60" i="23"/>
  <c r="J60" i="23"/>
  <c r="I60" i="23"/>
  <c r="V60" i="23" s="1"/>
  <c r="H60" i="23"/>
  <c r="G60" i="23"/>
  <c r="F60" i="23"/>
  <c r="E60" i="23"/>
  <c r="Y59" i="23"/>
  <c r="X59" i="23"/>
  <c r="O59" i="23"/>
  <c r="L59" i="23"/>
  <c r="K59" i="23"/>
  <c r="J59" i="23"/>
  <c r="I59" i="23"/>
  <c r="W59" i="23" s="1"/>
  <c r="H59" i="23"/>
  <c r="G59" i="23"/>
  <c r="F59" i="23"/>
  <c r="E59" i="23"/>
  <c r="Y58" i="23"/>
  <c r="AC58" i="23" s="1"/>
  <c r="V58" i="23"/>
  <c r="L58" i="23"/>
  <c r="AA58" i="23" s="1"/>
  <c r="K58" i="23"/>
  <c r="J58" i="23"/>
  <c r="X58" i="23" s="1"/>
  <c r="AB58" i="23" s="1"/>
  <c r="I58" i="23"/>
  <c r="H58" i="23"/>
  <c r="G58" i="23"/>
  <c r="F58" i="23"/>
  <c r="E58" i="23"/>
  <c r="AA57" i="23"/>
  <c r="Z57" i="23"/>
  <c r="L57" i="23"/>
  <c r="K57" i="23"/>
  <c r="J57" i="23"/>
  <c r="M57" i="23" s="1"/>
  <c r="I57" i="23"/>
  <c r="W57" i="23" s="1"/>
  <c r="H57" i="23"/>
  <c r="G57" i="23"/>
  <c r="F57" i="23"/>
  <c r="E57" i="23"/>
  <c r="N57" i="23" s="1"/>
  <c r="AA56" i="23"/>
  <c r="X56" i="23"/>
  <c r="AB56" i="23" s="1"/>
  <c r="W56" i="23"/>
  <c r="N56" i="23"/>
  <c r="L56" i="23"/>
  <c r="Z56" i="23" s="1"/>
  <c r="K56" i="23"/>
  <c r="J56" i="23"/>
  <c r="I56" i="23"/>
  <c r="V56" i="23" s="1"/>
  <c r="H56" i="23"/>
  <c r="G56" i="23"/>
  <c r="F56" i="23"/>
  <c r="E56" i="23"/>
  <c r="Y55" i="23"/>
  <c r="AC55" i="23" s="1"/>
  <c r="X55" i="23"/>
  <c r="AB55" i="23" s="1"/>
  <c r="O55" i="23"/>
  <c r="L55" i="23"/>
  <c r="K55" i="23"/>
  <c r="J55" i="23"/>
  <c r="M55" i="23" s="1"/>
  <c r="I55" i="23"/>
  <c r="W55" i="23" s="1"/>
  <c r="H55" i="23"/>
  <c r="G55" i="23"/>
  <c r="F55" i="23"/>
  <c r="E55" i="23"/>
  <c r="Y54" i="23"/>
  <c r="AC54" i="23" s="1"/>
  <c r="L54" i="23"/>
  <c r="AA54" i="23" s="1"/>
  <c r="K54" i="23"/>
  <c r="J54" i="23"/>
  <c r="X54" i="23" s="1"/>
  <c r="AB54" i="23" s="1"/>
  <c r="I54" i="23"/>
  <c r="H54" i="23"/>
  <c r="G54" i="23"/>
  <c r="F54" i="23"/>
  <c r="E54" i="23"/>
  <c r="AA53" i="23"/>
  <c r="Z53" i="23"/>
  <c r="W53" i="23"/>
  <c r="V53" i="23"/>
  <c r="M53" i="23"/>
  <c r="L53" i="23"/>
  <c r="K53" i="23"/>
  <c r="J53" i="23"/>
  <c r="I53" i="23"/>
  <c r="N53" i="23" s="1"/>
  <c r="H53" i="23"/>
  <c r="G53" i="23"/>
  <c r="F53" i="23"/>
  <c r="E53" i="23"/>
  <c r="AA52" i="23"/>
  <c r="W52" i="23"/>
  <c r="N52" i="23"/>
  <c r="L52" i="23"/>
  <c r="Z52" i="23" s="1"/>
  <c r="K52" i="23"/>
  <c r="J52" i="23"/>
  <c r="I52" i="23"/>
  <c r="V52" i="23" s="1"/>
  <c r="H52" i="23"/>
  <c r="G52" i="23"/>
  <c r="F52" i="23"/>
  <c r="E52" i="23"/>
  <c r="Y51" i="23"/>
  <c r="AC51" i="23" s="1"/>
  <c r="X51" i="23"/>
  <c r="AB51" i="23" s="1"/>
  <c r="O51" i="23"/>
  <c r="L51" i="23"/>
  <c r="K51" i="23"/>
  <c r="J51" i="23"/>
  <c r="I51" i="23"/>
  <c r="W51" i="23" s="1"/>
  <c r="H51" i="23"/>
  <c r="G51" i="23"/>
  <c r="F51" i="23"/>
  <c r="E51" i="23"/>
  <c r="Y50" i="23"/>
  <c r="V50" i="23"/>
  <c r="L50" i="23"/>
  <c r="AA50" i="23" s="1"/>
  <c r="AC50" i="23" s="1"/>
  <c r="K50" i="23"/>
  <c r="J50" i="23"/>
  <c r="X50" i="23" s="1"/>
  <c r="I50" i="23"/>
  <c r="H50" i="23"/>
  <c r="G50" i="23"/>
  <c r="F50" i="23"/>
  <c r="E50" i="23"/>
  <c r="AA49" i="23"/>
  <c r="Z49" i="23"/>
  <c r="L49" i="23"/>
  <c r="K49" i="23"/>
  <c r="J49" i="23"/>
  <c r="M49" i="23" s="1"/>
  <c r="I49" i="23"/>
  <c r="W49" i="23" s="1"/>
  <c r="H49" i="23"/>
  <c r="G49" i="23"/>
  <c r="F49" i="23"/>
  <c r="E49" i="23"/>
  <c r="AA48" i="23"/>
  <c r="AC48" i="23" s="1"/>
  <c r="X48" i="23"/>
  <c r="W48" i="23"/>
  <c r="N48" i="23"/>
  <c r="L48" i="23"/>
  <c r="Z48" i="23" s="1"/>
  <c r="AB48" i="23" s="1"/>
  <c r="K48" i="23"/>
  <c r="J48" i="23"/>
  <c r="I48" i="23"/>
  <c r="V48" i="23" s="1"/>
  <c r="H48" i="23"/>
  <c r="G48" i="23"/>
  <c r="F48" i="23"/>
  <c r="E48" i="23"/>
  <c r="Y47" i="23"/>
  <c r="AC47" i="23" s="1"/>
  <c r="X47" i="23"/>
  <c r="AB47" i="23" s="1"/>
  <c r="O47" i="23"/>
  <c r="L47" i="23"/>
  <c r="K47" i="23"/>
  <c r="J47" i="23"/>
  <c r="M47" i="23" s="1"/>
  <c r="I47" i="23"/>
  <c r="W47" i="23" s="1"/>
  <c r="H47" i="23"/>
  <c r="G47" i="23"/>
  <c r="F47" i="23"/>
  <c r="E47" i="23"/>
  <c r="Y46" i="23"/>
  <c r="AC46" i="23" s="1"/>
  <c r="L46" i="23"/>
  <c r="AA46" i="23" s="1"/>
  <c r="K46" i="23"/>
  <c r="J46" i="23"/>
  <c r="X46" i="23" s="1"/>
  <c r="AB46" i="23" s="1"/>
  <c r="I46" i="23"/>
  <c r="H46" i="23"/>
  <c r="G46" i="23"/>
  <c r="F46" i="23"/>
  <c r="O46" i="23" s="1"/>
  <c r="E46" i="23"/>
  <c r="AA45" i="23"/>
  <c r="Z45" i="23"/>
  <c r="W45" i="23"/>
  <c r="V45" i="23"/>
  <c r="M45" i="23"/>
  <c r="L45" i="23"/>
  <c r="K45" i="23"/>
  <c r="J45" i="23"/>
  <c r="I45" i="23"/>
  <c r="N45" i="23" s="1"/>
  <c r="H45" i="23"/>
  <c r="G45" i="23"/>
  <c r="F45" i="23"/>
  <c r="E45" i="23"/>
  <c r="AA44" i="23"/>
  <c r="W44" i="23"/>
  <c r="N44" i="23"/>
  <c r="L44" i="23"/>
  <c r="Z44" i="23" s="1"/>
  <c r="K44" i="23"/>
  <c r="J44" i="23"/>
  <c r="I44" i="23"/>
  <c r="V44" i="23" s="1"/>
  <c r="H44" i="23"/>
  <c r="G44" i="23"/>
  <c r="F44" i="23"/>
  <c r="E44" i="23"/>
  <c r="Y43" i="23"/>
  <c r="AC43" i="23" s="1"/>
  <c r="X43" i="23"/>
  <c r="AB43" i="23" s="1"/>
  <c r="O43" i="23"/>
  <c r="L43" i="23"/>
  <c r="K43" i="23"/>
  <c r="J43" i="23"/>
  <c r="I43" i="23"/>
  <c r="W43" i="23" s="1"/>
  <c r="H43" i="23"/>
  <c r="G43" i="23"/>
  <c r="F43" i="23"/>
  <c r="E43" i="23"/>
  <c r="Y42" i="23"/>
  <c r="V42" i="23"/>
  <c r="L42" i="23"/>
  <c r="AA42" i="23" s="1"/>
  <c r="AC42" i="23" s="1"/>
  <c r="K42" i="23"/>
  <c r="J42" i="23"/>
  <c r="X42" i="23" s="1"/>
  <c r="I42" i="23"/>
  <c r="H42" i="23"/>
  <c r="G42" i="23"/>
  <c r="F42" i="23"/>
  <c r="E42" i="23"/>
  <c r="AA41" i="23"/>
  <c r="AC41" i="23" s="1"/>
  <c r="Z41" i="23"/>
  <c r="AB41" i="23" s="1"/>
  <c r="L41" i="23"/>
  <c r="K41" i="23"/>
  <c r="J41" i="23"/>
  <c r="M41" i="23" s="1"/>
  <c r="I41" i="23"/>
  <c r="W41" i="23" s="1"/>
  <c r="H41" i="23"/>
  <c r="G41" i="23"/>
  <c r="F41" i="23"/>
  <c r="E41" i="23"/>
  <c r="AA40" i="23"/>
  <c r="AC40" i="23" s="1"/>
  <c r="X40" i="23"/>
  <c r="W40" i="23"/>
  <c r="N40" i="23"/>
  <c r="L40" i="23"/>
  <c r="Z40" i="23" s="1"/>
  <c r="AB40" i="23" s="1"/>
  <c r="K40" i="23"/>
  <c r="J40" i="23"/>
  <c r="I40" i="23"/>
  <c r="V40" i="23" s="1"/>
  <c r="H40" i="23"/>
  <c r="G40" i="23"/>
  <c r="F40" i="23"/>
  <c r="E40" i="23"/>
  <c r="AC39" i="23"/>
  <c r="Y39" i="23"/>
  <c r="X39" i="23"/>
  <c r="AB39" i="23" s="1"/>
  <c r="O39" i="23"/>
  <c r="L39" i="23"/>
  <c r="K39" i="23"/>
  <c r="J39" i="23"/>
  <c r="M39" i="23" s="1"/>
  <c r="I39" i="23"/>
  <c r="W39" i="23" s="1"/>
  <c r="H39" i="23"/>
  <c r="G39" i="23"/>
  <c r="F39" i="23"/>
  <c r="E39" i="23"/>
  <c r="Y38" i="23"/>
  <c r="AC38" i="23" s="1"/>
  <c r="L38" i="23"/>
  <c r="AA38" i="23" s="1"/>
  <c r="K38" i="23"/>
  <c r="J38" i="23"/>
  <c r="X38" i="23" s="1"/>
  <c r="AB38" i="23" s="1"/>
  <c r="I38" i="23"/>
  <c r="H38" i="23"/>
  <c r="G38" i="23"/>
  <c r="F38" i="23"/>
  <c r="E38" i="23"/>
  <c r="AA37" i="23"/>
  <c r="AC37" i="23" s="1"/>
  <c r="Z37" i="23"/>
  <c r="AB37" i="23" s="1"/>
  <c r="W37" i="23"/>
  <c r="V37" i="23"/>
  <c r="M37" i="23"/>
  <c r="L37" i="23"/>
  <c r="K37" i="23"/>
  <c r="J37" i="23"/>
  <c r="I37" i="23"/>
  <c r="N37" i="23" s="1"/>
  <c r="H37" i="23"/>
  <c r="G37" i="23"/>
  <c r="F37" i="23"/>
  <c r="E37" i="23"/>
  <c r="AA36" i="23"/>
  <c r="W36" i="23"/>
  <c r="N36" i="23"/>
  <c r="L36" i="23"/>
  <c r="Z36" i="23" s="1"/>
  <c r="K36" i="23"/>
  <c r="J36" i="23"/>
  <c r="I36" i="23"/>
  <c r="V36" i="23" s="1"/>
  <c r="H36" i="23"/>
  <c r="G36" i="23"/>
  <c r="F36" i="23"/>
  <c r="E36" i="23"/>
  <c r="Y35" i="23"/>
  <c r="X35" i="23"/>
  <c r="O35" i="23"/>
  <c r="L35" i="23"/>
  <c r="K35" i="23"/>
  <c r="J35" i="23"/>
  <c r="I35" i="23"/>
  <c r="W35" i="23" s="1"/>
  <c r="H35" i="23"/>
  <c r="G35" i="23"/>
  <c r="F35" i="23"/>
  <c r="E35" i="23"/>
  <c r="M34" i="23"/>
  <c r="L34" i="23"/>
  <c r="AA34" i="23" s="1"/>
  <c r="K34" i="23"/>
  <c r="J34" i="23"/>
  <c r="Y34" i="23" s="1"/>
  <c r="AC34" i="23" s="1"/>
  <c r="I34" i="23"/>
  <c r="W34" i="23" s="1"/>
  <c r="H34" i="23"/>
  <c r="G34" i="23"/>
  <c r="F34" i="23"/>
  <c r="E34" i="23"/>
  <c r="AA33" i="23"/>
  <c r="W33" i="23"/>
  <c r="N33" i="23"/>
  <c r="L33" i="23"/>
  <c r="Z33" i="23" s="1"/>
  <c r="K33" i="23"/>
  <c r="J33" i="23"/>
  <c r="M33" i="23" s="1"/>
  <c r="I33" i="23"/>
  <c r="V33" i="23" s="1"/>
  <c r="H33" i="23"/>
  <c r="G33" i="23"/>
  <c r="F33" i="23"/>
  <c r="E33" i="23"/>
  <c r="Y32" i="23"/>
  <c r="X32" i="23"/>
  <c r="O32" i="23"/>
  <c r="L32" i="23"/>
  <c r="AA32" i="23" s="1"/>
  <c r="AC32" i="23" s="1"/>
  <c r="K32" i="23"/>
  <c r="J32" i="23"/>
  <c r="I32" i="23"/>
  <c r="W32" i="23" s="1"/>
  <c r="H32" i="23"/>
  <c r="G32" i="23"/>
  <c r="F32" i="23"/>
  <c r="E32" i="23"/>
  <c r="Y31" i="23"/>
  <c r="L31" i="23"/>
  <c r="AA31" i="23" s="1"/>
  <c r="AC31" i="23" s="1"/>
  <c r="K31" i="23"/>
  <c r="J31" i="23"/>
  <c r="X31" i="23" s="1"/>
  <c r="I31" i="23"/>
  <c r="W31" i="23" s="1"/>
  <c r="H31" i="23"/>
  <c r="G31" i="23"/>
  <c r="F31" i="23"/>
  <c r="E31" i="23"/>
  <c r="AA30" i="23"/>
  <c r="AC30" i="23" s="1"/>
  <c r="Z30" i="23"/>
  <c r="AB30" i="23" s="1"/>
  <c r="L30" i="23"/>
  <c r="K30" i="23"/>
  <c r="J30" i="23"/>
  <c r="Y30" i="23" s="1"/>
  <c r="I30" i="23"/>
  <c r="W30" i="23" s="1"/>
  <c r="H30" i="23"/>
  <c r="G30" i="23"/>
  <c r="F30" i="23"/>
  <c r="E30" i="23"/>
  <c r="AA29" i="23"/>
  <c r="AC29" i="23" s="1"/>
  <c r="W29" i="23"/>
  <c r="N29" i="23"/>
  <c r="L29" i="23"/>
  <c r="Z29" i="23" s="1"/>
  <c r="AB29" i="23" s="1"/>
  <c r="K29" i="23"/>
  <c r="J29" i="23"/>
  <c r="M29" i="23" s="1"/>
  <c r="I29" i="23"/>
  <c r="V29" i="23" s="1"/>
  <c r="H29" i="23"/>
  <c r="G29" i="23"/>
  <c r="F29" i="23"/>
  <c r="E29" i="23"/>
  <c r="Y28" i="23"/>
  <c r="AC28" i="23" s="1"/>
  <c r="X28" i="23"/>
  <c r="AB28" i="23" s="1"/>
  <c r="O28" i="23"/>
  <c r="L28" i="23"/>
  <c r="AA28" i="23" s="1"/>
  <c r="K28" i="23"/>
  <c r="J28" i="23"/>
  <c r="M28" i="23" s="1"/>
  <c r="I28" i="23"/>
  <c r="W28" i="23" s="1"/>
  <c r="H28" i="23"/>
  <c r="G28" i="23"/>
  <c r="F28" i="23"/>
  <c r="E28" i="23"/>
  <c r="Y27" i="23"/>
  <c r="AC27" i="23" s="1"/>
  <c r="L27" i="23"/>
  <c r="AA27" i="23" s="1"/>
  <c r="K27" i="23"/>
  <c r="J27" i="23"/>
  <c r="X27" i="23" s="1"/>
  <c r="AB27" i="23" s="1"/>
  <c r="I27" i="23"/>
  <c r="W27" i="23" s="1"/>
  <c r="H27" i="23"/>
  <c r="G27" i="23"/>
  <c r="F27" i="23"/>
  <c r="E27" i="23"/>
  <c r="AA26" i="23"/>
  <c r="AC26" i="23" s="1"/>
  <c r="Z26" i="23"/>
  <c r="AB26" i="23" s="1"/>
  <c r="M26" i="23"/>
  <c r="L26" i="23"/>
  <c r="K26" i="23"/>
  <c r="J26" i="23"/>
  <c r="Y26" i="23" s="1"/>
  <c r="I26" i="23"/>
  <c r="W26" i="23" s="1"/>
  <c r="H26" i="23"/>
  <c r="G26" i="23"/>
  <c r="F26" i="23"/>
  <c r="E26" i="23"/>
  <c r="AA25" i="23"/>
  <c r="W25" i="23"/>
  <c r="N25" i="23"/>
  <c r="L25" i="23"/>
  <c r="Z25" i="23" s="1"/>
  <c r="K25" i="23"/>
  <c r="J25" i="23"/>
  <c r="M25" i="23" s="1"/>
  <c r="I25" i="23"/>
  <c r="V25" i="23" s="1"/>
  <c r="H25" i="23"/>
  <c r="G25" i="23"/>
  <c r="F25" i="23"/>
  <c r="E25" i="23"/>
  <c r="Y24" i="23"/>
  <c r="AC24" i="23" s="1"/>
  <c r="X24" i="23"/>
  <c r="AB24" i="23" s="1"/>
  <c r="O24" i="23"/>
  <c r="L24" i="23"/>
  <c r="AA24" i="23" s="1"/>
  <c r="K24" i="23"/>
  <c r="J24" i="23"/>
  <c r="M24" i="23" s="1"/>
  <c r="I24" i="23"/>
  <c r="W24" i="23" s="1"/>
  <c r="H24" i="23"/>
  <c r="G24" i="23"/>
  <c r="F24" i="23"/>
  <c r="E24" i="23"/>
  <c r="Y23" i="23"/>
  <c r="L23" i="23"/>
  <c r="AA23" i="23" s="1"/>
  <c r="AC23" i="23" s="1"/>
  <c r="K23" i="23"/>
  <c r="J23" i="23"/>
  <c r="X23" i="23" s="1"/>
  <c r="I23" i="23"/>
  <c r="W23" i="23" s="1"/>
  <c r="H23" i="23"/>
  <c r="G23" i="23"/>
  <c r="F23" i="23"/>
  <c r="E23" i="23"/>
  <c r="AA22" i="23"/>
  <c r="AC22" i="23" s="1"/>
  <c r="Z22" i="23"/>
  <c r="AB22" i="23" s="1"/>
  <c r="M22" i="23"/>
  <c r="L22" i="23"/>
  <c r="K22" i="23"/>
  <c r="J22" i="23"/>
  <c r="Y22" i="23" s="1"/>
  <c r="I22" i="23"/>
  <c r="W22" i="23" s="1"/>
  <c r="H22" i="23"/>
  <c r="G22" i="23"/>
  <c r="F22" i="23"/>
  <c r="E22" i="23"/>
  <c r="AA21" i="23"/>
  <c r="AC21" i="23" s="1"/>
  <c r="W21" i="23"/>
  <c r="N21" i="23"/>
  <c r="L21" i="23"/>
  <c r="Z21" i="23" s="1"/>
  <c r="AB21" i="23" s="1"/>
  <c r="K21" i="23"/>
  <c r="J21" i="23"/>
  <c r="M21" i="23" s="1"/>
  <c r="I21" i="23"/>
  <c r="V21" i="23" s="1"/>
  <c r="H21" i="23"/>
  <c r="G21" i="23"/>
  <c r="F21" i="23"/>
  <c r="E21" i="23"/>
  <c r="Y20" i="23"/>
  <c r="X20" i="23"/>
  <c r="O20" i="23"/>
  <c r="L20" i="23"/>
  <c r="AA20" i="23" s="1"/>
  <c r="AC20" i="23" s="1"/>
  <c r="K20" i="23"/>
  <c r="J20" i="23"/>
  <c r="M20" i="23" s="1"/>
  <c r="I20" i="23"/>
  <c r="W20" i="23" s="1"/>
  <c r="H20" i="23"/>
  <c r="G20" i="23"/>
  <c r="F20" i="23"/>
  <c r="E20" i="23"/>
  <c r="Y19" i="23"/>
  <c r="AC19" i="23" s="1"/>
  <c r="L19" i="23"/>
  <c r="AA19" i="23" s="1"/>
  <c r="K19" i="23"/>
  <c r="J19" i="23"/>
  <c r="X19" i="23" s="1"/>
  <c r="AB19" i="23" s="1"/>
  <c r="I19" i="23"/>
  <c r="W19" i="23" s="1"/>
  <c r="H19" i="23"/>
  <c r="G19" i="23"/>
  <c r="F19" i="23"/>
  <c r="E19" i="23"/>
  <c r="AA18" i="23"/>
  <c r="AC18" i="23" s="1"/>
  <c r="Z18" i="23"/>
  <c r="AB18" i="23" s="1"/>
  <c r="M18" i="23"/>
  <c r="L18" i="23"/>
  <c r="K18" i="23"/>
  <c r="J18" i="23"/>
  <c r="Y18" i="23" s="1"/>
  <c r="I18" i="23"/>
  <c r="W18" i="23" s="1"/>
  <c r="H18" i="23"/>
  <c r="G18" i="23"/>
  <c r="F18" i="23"/>
  <c r="E18" i="23"/>
  <c r="AA17" i="23"/>
  <c r="AC17" i="23" s="1"/>
  <c r="W17" i="23"/>
  <c r="N17" i="23"/>
  <c r="L17" i="23"/>
  <c r="Z17" i="23" s="1"/>
  <c r="AB17" i="23" s="1"/>
  <c r="K17" i="23"/>
  <c r="J17" i="23"/>
  <c r="M17" i="23" s="1"/>
  <c r="I17" i="23"/>
  <c r="V17" i="23" s="1"/>
  <c r="H17" i="23"/>
  <c r="G17" i="23"/>
  <c r="F17" i="23"/>
  <c r="E17" i="23"/>
  <c r="Y16" i="23"/>
  <c r="AC16" i="23" s="1"/>
  <c r="X16" i="23"/>
  <c r="AB16" i="23" s="1"/>
  <c r="O16" i="23"/>
  <c r="L16" i="23"/>
  <c r="AA16" i="23" s="1"/>
  <c r="K16" i="23"/>
  <c r="J16" i="23"/>
  <c r="M16" i="23" s="1"/>
  <c r="I16" i="23"/>
  <c r="W16" i="23" s="1"/>
  <c r="H16" i="23"/>
  <c r="G16" i="23"/>
  <c r="F16" i="23"/>
  <c r="E16" i="23"/>
  <c r="Y15" i="23"/>
  <c r="AC15" i="23" s="1"/>
  <c r="L15" i="23"/>
  <c r="AA15" i="23" s="1"/>
  <c r="K15" i="23"/>
  <c r="J15" i="23"/>
  <c r="X15" i="23" s="1"/>
  <c r="AB15" i="23" s="1"/>
  <c r="I15" i="23"/>
  <c r="W15" i="23" s="1"/>
  <c r="H15" i="23"/>
  <c r="G15" i="23"/>
  <c r="F15" i="23"/>
  <c r="E15" i="23"/>
  <c r="AA14" i="23"/>
  <c r="AC14" i="23" s="1"/>
  <c r="Z14" i="23"/>
  <c r="AB14" i="23" s="1"/>
  <c r="M14" i="23"/>
  <c r="L14" i="23"/>
  <c r="K14" i="23"/>
  <c r="J14" i="23"/>
  <c r="Y14" i="23" s="1"/>
  <c r="I14" i="23"/>
  <c r="W14" i="23" s="1"/>
  <c r="H14" i="23"/>
  <c r="G14" i="23"/>
  <c r="F14" i="23"/>
  <c r="E14" i="23"/>
  <c r="AA13" i="23"/>
  <c r="W13" i="23"/>
  <c r="N13" i="23"/>
  <c r="L13" i="23"/>
  <c r="Z13" i="23" s="1"/>
  <c r="K13" i="23"/>
  <c r="J13" i="23"/>
  <c r="M13" i="23" s="1"/>
  <c r="I13" i="23"/>
  <c r="V13" i="23" s="1"/>
  <c r="H13" i="23"/>
  <c r="G13" i="23"/>
  <c r="F13" i="23"/>
  <c r="E13" i="23"/>
  <c r="Y12" i="23"/>
  <c r="AC12" i="23" s="1"/>
  <c r="X12" i="23"/>
  <c r="AB12" i="23" s="1"/>
  <c r="O12" i="23"/>
  <c r="L12" i="23"/>
  <c r="AA12" i="23" s="1"/>
  <c r="K12" i="23"/>
  <c r="J12" i="23"/>
  <c r="M12" i="23" s="1"/>
  <c r="I12" i="23"/>
  <c r="W12" i="23" s="1"/>
  <c r="H12" i="23"/>
  <c r="G12" i="23"/>
  <c r="F12" i="23"/>
  <c r="E12" i="23"/>
  <c r="Y11" i="23"/>
  <c r="L11" i="23"/>
  <c r="AA11" i="23" s="1"/>
  <c r="AC11" i="23" s="1"/>
  <c r="K11" i="23"/>
  <c r="J11" i="23"/>
  <c r="X11" i="23" s="1"/>
  <c r="I11" i="23"/>
  <c r="W11" i="23" s="1"/>
  <c r="H11" i="23"/>
  <c r="G11" i="23"/>
  <c r="F11" i="23"/>
  <c r="E11" i="23"/>
  <c r="AA10" i="23"/>
  <c r="Z10" i="23"/>
  <c r="M10" i="23"/>
  <c r="L10" i="23"/>
  <c r="K10" i="23"/>
  <c r="J10" i="23"/>
  <c r="Y10" i="23" s="1"/>
  <c r="AC10" i="23" s="1"/>
  <c r="I10" i="23"/>
  <c r="W10" i="23" s="1"/>
  <c r="H10" i="23"/>
  <c r="G10" i="23"/>
  <c r="F10" i="23"/>
  <c r="E10" i="23"/>
  <c r="AA9" i="23"/>
  <c r="AC9" i="23" s="1"/>
  <c r="W9" i="23"/>
  <c r="N9" i="23"/>
  <c r="L9" i="23"/>
  <c r="Z9" i="23" s="1"/>
  <c r="AB9" i="23" s="1"/>
  <c r="K9" i="23"/>
  <c r="J9" i="23"/>
  <c r="M9" i="23" s="1"/>
  <c r="I9" i="23"/>
  <c r="V9" i="23" s="1"/>
  <c r="H9" i="23"/>
  <c r="G9" i="23"/>
  <c r="F9" i="23"/>
  <c r="E9" i="23"/>
  <c r="Y8" i="23"/>
  <c r="AC8" i="23" s="1"/>
  <c r="X8" i="23"/>
  <c r="AB8" i="23" s="1"/>
  <c r="O8" i="23"/>
  <c r="L8" i="23"/>
  <c r="AA8" i="23" s="1"/>
  <c r="K8" i="23"/>
  <c r="J8" i="23"/>
  <c r="M8" i="23" s="1"/>
  <c r="I8" i="23"/>
  <c r="W8" i="23" s="1"/>
  <c r="H8" i="23"/>
  <c r="G8" i="23"/>
  <c r="F8" i="23"/>
  <c r="E8" i="23"/>
  <c r="Y7" i="23"/>
  <c r="L7" i="23"/>
  <c r="AA7" i="23" s="1"/>
  <c r="AC7" i="23" s="1"/>
  <c r="K7" i="23"/>
  <c r="J7" i="23"/>
  <c r="X7" i="23" s="1"/>
  <c r="I7" i="23"/>
  <c r="W7" i="23" s="1"/>
  <c r="H7" i="23"/>
  <c r="G7" i="23"/>
  <c r="F7" i="23"/>
  <c r="E7" i="23"/>
  <c r="A7" i="23"/>
  <c r="A8" i="23" s="1"/>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A64" i="23" s="1"/>
  <c r="A65" i="23" s="1"/>
  <c r="A66" i="23" s="1"/>
  <c r="A67" i="23" s="1"/>
  <c r="A68" i="23" s="1"/>
  <c r="A69" i="23" s="1"/>
  <c r="A70" i="23" s="1"/>
  <c r="A71" i="23" s="1"/>
  <c r="A72" i="23" s="1"/>
  <c r="A73" i="23" s="1"/>
  <c r="A74" i="23" s="1"/>
  <c r="A75" i="23" s="1"/>
  <c r="A76" i="23" s="1"/>
  <c r="A77" i="23" s="1"/>
  <c r="A78" i="23" s="1"/>
  <c r="A79" i="23" s="1"/>
  <c r="A80" i="23" s="1"/>
  <c r="A81" i="23" s="1"/>
  <c r="A82" i="23" s="1"/>
  <c r="A83" i="23" s="1"/>
  <c r="A84" i="23" s="1"/>
  <c r="A85" i="23" s="1"/>
  <c r="A86" i="23" s="1"/>
  <c r="A87" i="23" s="1"/>
  <c r="A88" i="23" s="1"/>
  <c r="A89" i="23" s="1"/>
  <c r="A90" i="23" s="1"/>
  <c r="A91" i="23" s="1"/>
  <c r="A92" i="23" s="1"/>
  <c r="A93" i="23" s="1"/>
  <c r="A94" i="23" s="1"/>
  <c r="A95" i="23" s="1"/>
  <c r="A96" i="23" s="1"/>
  <c r="A97" i="23" s="1"/>
  <c r="A98" i="23" s="1"/>
  <c r="A99" i="23" s="1"/>
  <c r="A100" i="23" s="1"/>
  <c r="A101" i="23" s="1"/>
  <c r="A102" i="23" s="1"/>
  <c r="A103" i="23" s="1"/>
  <c r="A104" i="23" s="1"/>
  <c r="A105" i="23" s="1"/>
  <c r="A106" i="23" s="1"/>
  <c r="A107" i="23" s="1"/>
  <c r="A108" i="23" s="1"/>
  <c r="A109" i="23" s="1"/>
  <c r="A110" i="23" s="1"/>
  <c r="A111" i="23" s="1"/>
  <c r="A112" i="23" s="1"/>
  <c r="A113" i="23" s="1"/>
  <c r="A114" i="23" s="1"/>
  <c r="A115" i="23" s="1"/>
  <c r="A116" i="23" s="1"/>
  <c r="A117" i="23" s="1"/>
  <c r="A118" i="23" s="1"/>
  <c r="A119" i="23" s="1"/>
  <c r="A120" i="23" s="1"/>
  <c r="A121" i="23" s="1"/>
  <c r="A122" i="23" s="1"/>
  <c r="A123" i="23" s="1"/>
  <c r="A124" i="23" s="1"/>
  <c r="A125" i="23" s="1"/>
  <c r="A126" i="23" s="1"/>
  <c r="A127" i="23" s="1"/>
  <c r="A128" i="23" s="1"/>
  <c r="A129" i="23" s="1"/>
  <c r="A130" i="23" s="1"/>
  <c r="A131" i="23" s="1"/>
  <c r="A132" i="23" s="1"/>
  <c r="A133" i="23" s="1"/>
  <c r="A134" i="23" s="1"/>
  <c r="A135" i="23" s="1"/>
  <c r="A136" i="23" s="1"/>
  <c r="A137" i="23" s="1"/>
  <c r="A138" i="23" s="1"/>
  <c r="A139" i="23" s="1"/>
  <c r="A140" i="23" s="1"/>
  <c r="A141" i="23" s="1"/>
  <c r="A142" i="23" s="1"/>
  <c r="A143" i="23" s="1"/>
  <c r="A144" i="23" s="1"/>
  <c r="A145" i="23" s="1"/>
  <c r="A146" i="23" s="1"/>
  <c r="A147" i="23" s="1"/>
  <c r="A148" i="23" s="1"/>
  <c r="A149" i="23" s="1"/>
  <c r="A150" i="23" s="1"/>
  <c r="A151" i="23" s="1"/>
  <c r="A152" i="23" s="1"/>
  <c r="A153" i="23" s="1"/>
  <c r="A154" i="23" s="1"/>
  <c r="A155" i="23" s="1"/>
  <c r="AA6" i="23"/>
  <c r="AC6" i="23" s="1"/>
  <c r="Z6" i="23"/>
  <c r="AB6" i="23" s="1"/>
  <c r="M6" i="23"/>
  <c r="L6" i="23"/>
  <c r="K6" i="23"/>
  <c r="J6" i="23"/>
  <c r="Y6" i="23" s="1"/>
  <c r="I6" i="23"/>
  <c r="W6" i="23" s="1"/>
  <c r="H6" i="23"/>
  <c r="G6" i="23"/>
  <c r="F6" i="23"/>
  <c r="E6" i="23"/>
  <c r="Y155" i="22"/>
  <c r="X155" i="22"/>
  <c r="O155" i="22"/>
  <c r="L155" i="22"/>
  <c r="AA155" i="22" s="1"/>
  <c r="AC155" i="22" s="1"/>
  <c r="K155" i="22"/>
  <c r="J155" i="22"/>
  <c r="M155" i="22" s="1"/>
  <c r="I155" i="22"/>
  <c r="W155" i="22" s="1"/>
  <c r="H155" i="22"/>
  <c r="G155" i="22"/>
  <c r="F155" i="22"/>
  <c r="E155" i="22"/>
  <c r="AC154" i="22"/>
  <c r="Y154" i="22"/>
  <c r="X154" i="22"/>
  <c r="AB154" i="22" s="1"/>
  <c r="O154" i="22"/>
  <c r="L154" i="22"/>
  <c r="K154" i="22"/>
  <c r="J154" i="22"/>
  <c r="I154" i="22"/>
  <c r="V154" i="22" s="1"/>
  <c r="H154" i="22"/>
  <c r="G154" i="22"/>
  <c r="F154" i="22"/>
  <c r="E154" i="22"/>
  <c r="AA153" i="22"/>
  <c r="AC153" i="22" s="1"/>
  <c r="Z153" i="22"/>
  <c r="AB153" i="22" s="1"/>
  <c r="X153" i="22"/>
  <c r="O153" i="22"/>
  <c r="M153" i="22"/>
  <c r="L153" i="22"/>
  <c r="K153" i="22"/>
  <c r="J153" i="22"/>
  <c r="Y153" i="22" s="1"/>
  <c r="I153" i="22"/>
  <c r="H153" i="22"/>
  <c r="G153" i="22"/>
  <c r="F153" i="22"/>
  <c r="E153" i="22"/>
  <c r="X152" i="22"/>
  <c r="AB152" i="22" s="1"/>
  <c r="W152" i="22"/>
  <c r="N152" i="22"/>
  <c r="L152" i="22"/>
  <c r="K152" i="22"/>
  <c r="J152" i="22"/>
  <c r="I152" i="22"/>
  <c r="V152" i="22" s="1"/>
  <c r="H152" i="22"/>
  <c r="G152" i="22"/>
  <c r="F152" i="22"/>
  <c r="E152" i="22"/>
  <c r="Z151" i="22"/>
  <c r="AB151" i="22" s="1"/>
  <c r="Y151" i="22"/>
  <c r="X151" i="22"/>
  <c r="V151" i="22"/>
  <c r="O151" i="22"/>
  <c r="L151" i="22"/>
  <c r="AA151" i="22" s="1"/>
  <c r="AC151" i="22" s="1"/>
  <c r="K151" i="22"/>
  <c r="J151" i="22"/>
  <c r="I151" i="22"/>
  <c r="H151" i="22"/>
  <c r="G151" i="22"/>
  <c r="F151" i="22"/>
  <c r="E151" i="22"/>
  <c r="M150" i="22"/>
  <c r="L150" i="22"/>
  <c r="Z150" i="22" s="1"/>
  <c r="K150" i="22"/>
  <c r="J150" i="22"/>
  <c r="I150" i="22"/>
  <c r="N150" i="22" s="1"/>
  <c r="H150" i="22"/>
  <c r="G150" i="22"/>
  <c r="F150" i="22"/>
  <c r="E150" i="22"/>
  <c r="AA149" i="22"/>
  <c r="AC149" i="22" s="1"/>
  <c r="Z149" i="22"/>
  <c r="AB149" i="22" s="1"/>
  <c r="V149" i="22"/>
  <c r="N149" i="22"/>
  <c r="L149" i="22"/>
  <c r="K149" i="22"/>
  <c r="J149" i="22"/>
  <c r="Y149" i="22" s="1"/>
  <c r="I149" i="22"/>
  <c r="W149" i="22" s="1"/>
  <c r="H149" i="22"/>
  <c r="G149" i="22"/>
  <c r="F149" i="22"/>
  <c r="O149" i="22" s="1"/>
  <c r="E149" i="22"/>
  <c r="X148" i="22"/>
  <c r="AB148" i="22" s="1"/>
  <c r="W148" i="22"/>
  <c r="N148" i="22"/>
  <c r="L148" i="22"/>
  <c r="AA148" i="22" s="1"/>
  <c r="K148" i="22"/>
  <c r="J148" i="22"/>
  <c r="I148" i="22"/>
  <c r="V148" i="22" s="1"/>
  <c r="H148" i="22"/>
  <c r="G148" i="22"/>
  <c r="F148" i="22"/>
  <c r="E148" i="22"/>
  <c r="Z147" i="22"/>
  <c r="AB147" i="22" s="1"/>
  <c r="Y147" i="22"/>
  <c r="X147" i="22"/>
  <c r="O147" i="22"/>
  <c r="M147" i="22"/>
  <c r="L147" i="22"/>
  <c r="AA147" i="22" s="1"/>
  <c r="AC147" i="22" s="1"/>
  <c r="K147" i="22"/>
  <c r="J147" i="22"/>
  <c r="I147" i="22"/>
  <c r="H147" i="22"/>
  <c r="G147" i="22"/>
  <c r="F147" i="22"/>
  <c r="E147" i="22"/>
  <c r="V146" i="22"/>
  <c r="L146" i="22"/>
  <c r="M146" i="22" s="1"/>
  <c r="K146" i="22"/>
  <c r="J146" i="22"/>
  <c r="I146" i="22"/>
  <c r="N146" i="22" s="1"/>
  <c r="H146" i="22"/>
  <c r="G146" i="22"/>
  <c r="F146" i="22"/>
  <c r="E146" i="22"/>
  <c r="AA145" i="22"/>
  <c r="Z145" i="22"/>
  <c r="L145" i="22"/>
  <c r="K145" i="22"/>
  <c r="J145" i="22"/>
  <c r="Y145" i="22" s="1"/>
  <c r="AC145" i="22" s="1"/>
  <c r="I145" i="22"/>
  <c r="V145" i="22" s="1"/>
  <c r="H145" i="22"/>
  <c r="G145" i="22"/>
  <c r="F145" i="22"/>
  <c r="E145" i="22"/>
  <c r="AA144" i="22"/>
  <c r="AC144" i="22" s="1"/>
  <c r="W144" i="22"/>
  <c r="N144" i="22"/>
  <c r="L144" i="22"/>
  <c r="K144" i="22"/>
  <c r="J144" i="22"/>
  <c r="M144" i="22" s="1"/>
  <c r="I144" i="22"/>
  <c r="V144" i="22" s="1"/>
  <c r="H144" i="22"/>
  <c r="G144" i="22"/>
  <c r="F144" i="22"/>
  <c r="E144" i="22"/>
  <c r="Y143" i="22"/>
  <c r="X143" i="22"/>
  <c r="O143" i="22"/>
  <c r="L143" i="22"/>
  <c r="AA143" i="22" s="1"/>
  <c r="AC143" i="22" s="1"/>
  <c r="K143" i="22"/>
  <c r="J143" i="22"/>
  <c r="I143" i="22"/>
  <c r="V143" i="22" s="1"/>
  <c r="H143" i="22"/>
  <c r="G143" i="22"/>
  <c r="F143" i="22"/>
  <c r="E143" i="22"/>
  <c r="Z142" i="22"/>
  <c r="V142" i="22"/>
  <c r="N142" i="22"/>
  <c r="L142" i="22"/>
  <c r="AA142" i="22" s="1"/>
  <c r="K142" i="22"/>
  <c r="J142" i="22"/>
  <c r="I142" i="22"/>
  <c r="W142" i="22" s="1"/>
  <c r="H142" i="22"/>
  <c r="G142" i="22"/>
  <c r="F142" i="22"/>
  <c r="E142" i="22"/>
  <c r="AA141" i="22"/>
  <c r="Z141" i="22"/>
  <c r="M141" i="22"/>
  <c r="L141" i="22"/>
  <c r="K141" i="22"/>
  <c r="J141" i="22"/>
  <c r="Y141" i="22" s="1"/>
  <c r="AC141" i="22" s="1"/>
  <c r="I141" i="22"/>
  <c r="N141" i="22" s="1"/>
  <c r="H141" i="22"/>
  <c r="G141" i="22"/>
  <c r="F141" i="22"/>
  <c r="E141" i="22"/>
  <c r="AA140" i="22"/>
  <c r="AC140" i="22" s="1"/>
  <c r="W140" i="22"/>
  <c r="N140" i="22"/>
  <c r="L140" i="22"/>
  <c r="K140" i="22"/>
  <c r="J140" i="22"/>
  <c r="M140" i="22" s="1"/>
  <c r="I140" i="22"/>
  <c r="V140" i="22" s="1"/>
  <c r="H140" i="22"/>
  <c r="G140" i="22"/>
  <c r="F140" i="22"/>
  <c r="E140" i="22"/>
  <c r="AC139" i="22"/>
  <c r="Y139" i="22"/>
  <c r="X139" i="22"/>
  <c r="AB139" i="22" s="1"/>
  <c r="V139" i="22"/>
  <c r="O139" i="22"/>
  <c r="L139" i="22"/>
  <c r="K139" i="22"/>
  <c r="J139" i="22"/>
  <c r="I139" i="22"/>
  <c r="H139" i="22"/>
  <c r="G139" i="22"/>
  <c r="F139" i="22"/>
  <c r="E139" i="22"/>
  <c r="Z138" i="22"/>
  <c r="Y138" i="22"/>
  <c r="AC138" i="22" s="1"/>
  <c r="M138" i="22"/>
  <c r="L138" i="22"/>
  <c r="AA138" i="22" s="1"/>
  <c r="K138" i="22"/>
  <c r="J138" i="22"/>
  <c r="I138" i="22"/>
  <c r="W138" i="22" s="1"/>
  <c r="H138" i="22"/>
  <c r="G138" i="22"/>
  <c r="F138" i="22"/>
  <c r="E138" i="22"/>
  <c r="AA137" i="22"/>
  <c r="Z137" i="22"/>
  <c r="V137" i="22"/>
  <c r="O137" i="22"/>
  <c r="M137" i="22"/>
  <c r="L137" i="22"/>
  <c r="K137" i="22"/>
  <c r="J137" i="22"/>
  <c r="Y137" i="22" s="1"/>
  <c r="AC137" i="22" s="1"/>
  <c r="I137" i="22"/>
  <c r="N137" i="22" s="1"/>
  <c r="H137" i="22"/>
  <c r="G137" i="22"/>
  <c r="F137" i="22"/>
  <c r="E137" i="22"/>
  <c r="X136" i="22"/>
  <c r="AB136" i="22" s="1"/>
  <c r="W136" i="22"/>
  <c r="N136" i="22"/>
  <c r="L136" i="22"/>
  <c r="K136" i="22"/>
  <c r="J136" i="22"/>
  <c r="I136" i="22"/>
  <c r="V136" i="22" s="1"/>
  <c r="H136" i="22"/>
  <c r="G136" i="22"/>
  <c r="F136" i="22"/>
  <c r="E136" i="22"/>
  <c r="Z135" i="22"/>
  <c r="Y135" i="22"/>
  <c r="AC135" i="22" s="1"/>
  <c r="X135" i="22"/>
  <c r="AB135" i="22" s="1"/>
  <c r="V135" i="22"/>
  <c r="O135" i="22"/>
  <c r="L135" i="22"/>
  <c r="AA135" i="22" s="1"/>
  <c r="K135" i="22"/>
  <c r="J135" i="22"/>
  <c r="I135" i="22"/>
  <c r="H135" i="22"/>
  <c r="G135" i="22"/>
  <c r="F135" i="22"/>
  <c r="E135" i="22"/>
  <c r="W134" i="22"/>
  <c r="V134" i="22"/>
  <c r="L134" i="22"/>
  <c r="K134" i="22"/>
  <c r="J134" i="22"/>
  <c r="I134" i="22"/>
  <c r="H134" i="22"/>
  <c r="G134" i="22"/>
  <c r="F134" i="22"/>
  <c r="E134" i="22"/>
  <c r="AA133" i="22"/>
  <c r="Z133" i="22"/>
  <c r="V133" i="22"/>
  <c r="N133" i="22"/>
  <c r="L133" i="22"/>
  <c r="K133" i="22"/>
  <c r="J133" i="22"/>
  <c r="I133" i="22"/>
  <c r="W133" i="22" s="1"/>
  <c r="H133" i="22"/>
  <c r="G133" i="22"/>
  <c r="F133" i="22"/>
  <c r="E133" i="22"/>
  <c r="W132" i="22"/>
  <c r="N132" i="22"/>
  <c r="L132" i="22"/>
  <c r="K132" i="22"/>
  <c r="J132" i="22"/>
  <c r="I132" i="22"/>
  <c r="V132" i="22" s="1"/>
  <c r="H132" i="22"/>
  <c r="G132" i="22"/>
  <c r="F132" i="22"/>
  <c r="X132" i="22" s="1"/>
  <c r="AB132" i="22" s="1"/>
  <c r="E132" i="22"/>
  <c r="Y131" i="22"/>
  <c r="AC131" i="22" s="1"/>
  <c r="X131" i="22"/>
  <c r="AB131" i="22" s="1"/>
  <c r="O131" i="22"/>
  <c r="M131" i="22"/>
  <c r="L131" i="22"/>
  <c r="AA131" i="22" s="1"/>
  <c r="K131" i="22"/>
  <c r="J131" i="22"/>
  <c r="I131" i="22"/>
  <c r="H131" i="22"/>
  <c r="G131" i="22"/>
  <c r="F131" i="22"/>
  <c r="E131" i="22"/>
  <c r="V130" i="22"/>
  <c r="L130" i="22"/>
  <c r="Z130" i="22" s="1"/>
  <c r="AB130" i="22" s="1"/>
  <c r="K130" i="22"/>
  <c r="J130" i="22"/>
  <c r="M130" i="22" s="1"/>
  <c r="I130" i="22"/>
  <c r="N130" i="22" s="1"/>
  <c r="H130" i="22"/>
  <c r="G130" i="22"/>
  <c r="F130" i="22"/>
  <c r="E130" i="22"/>
  <c r="X129" i="22"/>
  <c r="W129" i="22"/>
  <c r="N129" i="22"/>
  <c r="L129" i="22"/>
  <c r="AA129" i="22" s="1"/>
  <c r="AC129" i="22" s="1"/>
  <c r="K129" i="22"/>
  <c r="J129" i="22"/>
  <c r="I129" i="22"/>
  <c r="H129" i="22"/>
  <c r="G129" i="22"/>
  <c r="F129" i="22"/>
  <c r="E129" i="22"/>
  <c r="AA128" i="22"/>
  <c r="W128" i="22"/>
  <c r="N128" i="22"/>
  <c r="L128" i="22"/>
  <c r="Z128" i="22" s="1"/>
  <c r="K128" i="22"/>
  <c r="J128" i="22"/>
  <c r="X128" i="22" s="1"/>
  <c r="AB128" i="22" s="1"/>
  <c r="I128" i="22"/>
  <c r="V128" i="22" s="1"/>
  <c r="H128" i="22"/>
  <c r="G128" i="22"/>
  <c r="F128" i="22"/>
  <c r="E128" i="22"/>
  <c r="Y127" i="22"/>
  <c r="AC127" i="22" s="1"/>
  <c r="X127" i="22"/>
  <c r="AB127" i="22" s="1"/>
  <c r="O127" i="22"/>
  <c r="L127" i="22"/>
  <c r="K127" i="22"/>
  <c r="J127" i="22"/>
  <c r="I127" i="22"/>
  <c r="W127" i="22" s="1"/>
  <c r="H127" i="22"/>
  <c r="G127" i="22"/>
  <c r="F127" i="22"/>
  <c r="E127" i="22"/>
  <c r="Z126" i="22"/>
  <c r="Y126" i="22"/>
  <c r="AC126" i="22" s="1"/>
  <c r="V126" i="22"/>
  <c r="M126" i="22"/>
  <c r="L126" i="22"/>
  <c r="AA126" i="22" s="1"/>
  <c r="K126" i="22"/>
  <c r="J126" i="22"/>
  <c r="X126" i="22" s="1"/>
  <c r="AB126" i="22" s="1"/>
  <c r="I126" i="22"/>
  <c r="H126" i="22"/>
  <c r="G126" i="22"/>
  <c r="F126" i="22"/>
  <c r="O126" i="22" s="1"/>
  <c r="E126" i="22"/>
  <c r="AA125" i="22"/>
  <c r="Z125" i="22"/>
  <c r="N125" i="22"/>
  <c r="L125" i="22"/>
  <c r="K125" i="22"/>
  <c r="J125" i="22"/>
  <c r="M125" i="22" s="1"/>
  <c r="I125" i="22"/>
  <c r="V125" i="22" s="1"/>
  <c r="H125" i="22"/>
  <c r="G125" i="22"/>
  <c r="F125" i="22"/>
  <c r="E125" i="22"/>
  <c r="AA124" i="22"/>
  <c r="X124" i="22"/>
  <c r="AB124" i="22" s="1"/>
  <c r="W124" i="22"/>
  <c r="N124" i="22"/>
  <c r="L124" i="22"/>
  <c r="Z124" i="22" s="1"/>
  <c r="K124" i="22"/>
  <c r="J124" i="22"/>
  <c r="I124" i="22"/>
  <c r="V124" i="22" s="1"/>
  <c r="H124" i="22"/>
  <c r="G124" i="22"/>
  <c r="F124" i="22"/>
  <c r="E124" i="22"/>
  <c r="Y123" i="22"/>
  <c r="AC123" i="22" s="1"/>
  <c r="X123" i="22"/>
  <c r="AB123" i="22" s="1"/>
  <c r="O123" i="22"/>
  <c r="L123" i="22"/>
  <c r="K123" i="22"/>
  <c r="J123" i="22"/>
  <c r="M123" i="22" s="1"/>
  <c r="I123" i="22"/>
  <c r="W123" i="22" s="1"/>
  <c r="H123" i="22"/>
  <c r="G123" i="22"/>
  <c r="F123" i="22"/>
  <c r="E123" i="22"/>
  <c r="Z122" i="22"/>
  <c r="Y122" i="22"/>
  <c r="AC122" i="22" s="1"/>
  <c r="M122" i="22"/>
  <c r="L122" i="22"/>
  <c r="AA122" i="22" s="1"/>
  <c r="K122" i="22"/>
  <c r="J122" i="22"/>
  <c r="X122" i="22" s="1"/>
  <c r="AB122" i="22" s="1"/>
  <c r="I122" i="22"/>
  <c r="V122" i="22" s="1"/>
  <c r="H122" i="22"/>
  <c r="G122" i="22"/>
  <c r="F122" i="22"/>
  <c r="O122" i="22" s="1"/>
  <c r="E122" i="22"/>
  <c r="AA121" i="22"/>
  <c r="Z121" i="22"/>
  <c r="W121" i="22"/>
  <c r="V121" i="22"/>
  <c r="N121" i="22"/>
  <c r="L121" i="22"/>
  <c r="K121" i="22"/>
  <c r="J121" i="22"/>
  <c r="I121" i="22"/>
  <c r="H121" i="22"/>
  <c r="G121" i="22"/>
  <c r="F121" i="22"/>
  <c r="E121" i="22"/>
  <c r="M120" i="22"/>
  <c r="L120" i="22"/>
  <c r="K120" i="22"/>
  <c r="J120" i="22"/>
  <c r="Y120" i="22" s="1"/>
  <c r="AC120" i="22" s="1"/>
  <c r="I120" i="22"/>
  <c r="W120" i="22" s="1"/>
  <c r="H120" i="22"/>
  <c r="G120" i="22"/>
  <c r="F120" i="22"/>
  <c r="X120" i="22" s="1"/>
  <c r="AB120" i="22" s="1"/>
  <c r="E120" i="22"/>
  <c r="AA119" i="22"/>
  <c r="W119" i="22"/>
  <c r="L119" i="22"/>
  <c r="Z119" i="22" s="1"/>
  <c r="K119" i="22"/>
  <c r="J119" i="22"/>
  <c r="X119" i="22" s="1"/>
  <c r="AB119" i="22" s="1"/>
  <c r="I119" i="22"/>
  <c r="V119" i="22" s="1"/>
  <c r="H119" i="22"/>
  <c r="G119" i="22"/>
  <c r="F119" i="22"/>
  <c r="E119" i="22"/>
  <c r="N119" i="22" s="1"/>
  <c r="O118" i="22"/>
  <c r="L118" i="22"/>
  <c r="AA118" i="22" s="1"/>
  <c r="AC118" i="22" s="1"/>
  <c r="K118" i="22"/>
  <c r="J118" i="22"/>
  <c r="Y118" i="22" s="1"/>
  <c r="I118" i="22"/>
  <c r="W118" i="22" s="1"/>
  <c r="H118" i="22"/>
  <c r="G118" i="22"/>
  <c r="F118" i="22"/>
  <c r="X118" i="22" s="1"/>
  <c r="E118" i="22"/>
  <c r="Y117" i="22"/>
  <c r="O117" i="22"/>
  <c r="L117" i="22"/>
  <c r="Z117" i="22" s="1"/>
  <c r="AB117" i="22" s="1"/>
  <c r="K117" i="22"/>
  <c r="J117" i="22"/>
  <c r="M117" i="22" s="1"/>
  <c r="I117" i="22"/>
  <c r="V117" i="22" s="1"/>
  <c r="H117" i="22"/>
  <c r="G117" i="22"/>
  <c r="F117" i="22"/>
  <c r="X117" i="22" s="1"/>
  <c r="E117" i="22"/>
  <c r="Y116" i="22"/>
  <c r="AC116" i="22" s="1"/>
  <c r="L116" i="22"/>
  <c r="AA116" i="22" s="1"/>
  <c r="K116" i="22"/>
  <c r="J116" i="22"/>
  <c r="X116" i="22" s="1"/>
  <c r="AB116" i="22" s="1"/>
  <c r="I116" i="22"/>
  <c r="W116" i="22" s="1"/>
  <c r="H116" i="22"/>
  <c r="G116" i="22"/>
  <c r="F116" i="22"/>
  <c r="E116" i="22"/>
  <c r="L115" i="22"/>
  <c r="AA115" i="22" s="1"/>
  <c r="K115" i="22"/>
  <c r="J115" i="22"/>
  <c r="X115" i="22" s="1"/>
  <c r="AB115" i="22" s="1"/>
  <c r="I115" i="22"/>
  <c r="W115" i="22" s="1"/>
  <c r="H115" i="22"/>
  <c r="G115" i="22"/>
  <c r="F115" i="22"/>
  <c r="E115" i="22"/>
  <c r="W114" i="22"/>
  <c r="N114" i="22"/>
  <c r="L114" i="22"/>
  <c r="AA114" i="22" s="1"/>
  <c r="K114" i="22"/>
  <c r="J114" i="22"/>
  <c r="Y114" i="22" s="1"/>
  <c r="AC114" i="22" s="1"/>
  <c r="I114" i="22"/>
  <c r="V114" i="22" s="1"/>
  <c r="H114" i="22"/>
  <c r="G114" i="22"/>
  <c r="F114" i="22"/>
  <c r="E114" i="22"/>
  <c r="Y113" i="22"/>
  <c r="AC113" i="22" s="1"/>
  <c r="X113" i="22"/>
  <c r="AB113" i="22" s="1"/>
  <c r="O113" i="22"/>
  <c r="L113" i="22"/>
  <c r="Z113" i="22" s="1"/>
  <c r="K113" i="22"/>
  <c r="J113" i="22"/>
  <c r="M113" i="22" s="1"/>
  <c r="I113" i="22"/>
  <c r="V113" i="22" s="1"/>
  <c r="H113" i="22"/>
  <c r="G113" i="22"/>
  <c r="F113" i="22"/>
  <c r="E113" i="22"/>
  <c r="Y112" i="22"/>
  <c r="AC112" i="22" s="1"/>
  <c r="L112" i="22"/>
  <c r="AA112" i="22" s="1"/>
  <c r="K112" i="22"/>
  <c r="J112" i="22"/>
  <c r="X112" i="22" s="1"/>
  <c r="AB112" i="22" s="1"/>
  <c r="I112" i="22"/>
  <c r="W112" i="22" s="1"/>
  <c r="H112" i="22"/>
  <c r="G112" i="22"/>
  <c r="F112" i="22"/>
  <c r="O112" i="22" s="1"/>
  <c r="E112" i="22"/>
  <c r="L111" i="22"/>
  <c r="AA111" i="22" s="1"/>
  <c r="K111" i="22"/>
  <c r="J111" i="22"/>
  <c r="X111" i="22" s="1"/>
  <c r="AB111" i="22" s="1"/>
  <c r="I111" i="22"/>
  <c r="W111" i="22" s="1"/>
  <c r="H111" i="22"/>
  <c r="Z111" i="22" s="1"/>
  <c r="G111" i="22"/>
  <c r="F111" i="22"/>
  <c r="E111" i="22"/>
  <c r="W110" i="22"/>
  <c r="N110" i="22"/>
  <c r="L110" i="22"/>
  <c r="AA110" i="22" s="1"/>
  <c r="K110" i="22"/>
  <c r="J110" i="22"/>
  <c r="Y110" i="22" s="1"/>
  <c r="AC110" i="22" s="1"/>
  <c r="I110" i="22"/>
  <c r="V110" i="22" s="1"/>
  <c r="H110" i="22"/>
  <c r="G110" i="22"/>
  <c r="F110" i="22"/>
  <c r="E110" i="22"/>
  <c r="Y109" i="22"/>
  <c r="AC109" i="22" s="1"/>
  <c r="X109" i="22"/>
  <c r="AB109" i="22" s="1"/>
  <c r="O109" i="22"/>
  <c r="L109" i="22"/>
  <c r="Z109" i="22" s="1"/>
  <c r="K109" i="22"/>
  <c r="J109" i="22"/>
  <c r="I109" i="22"/>
  <c r="V109" i="22" s="1"/>
  <c r="H109" i="22"/>
  <c r="G109" i="22"/>
  <c r="F109" i="22"/>
  <c r="E109" i="22"/>
  <c r="Y108" i="22"/>
  <c r="AC108" i="22" s="1"/>
  <c r="L108" i="22"/>
  <c r="AA108" i="22" s="1"/>
  <c r="K108" i="22"/>
  <c r="J108" i="22"/>
  <c r="X108" i="22" s="1"/>
  <c r="AB108" i="22" s="1"/>
  <c r="I108" i="22"/>
  <c r="W108" i="22" s="1"/>
  <c r="H108" i="22"/>
  <c r="G108" i="22"/>
  <c r="F108" i="22"/>
  <c r="E108" i="22"/>
  <c r="L107" i="22"/>
  <c r="AA107" i="22" s="1"/>
  <c r="K107" i="22"/>
  <c r="J107" i="22"/>
  <c r="X107" i="22" s="1"/>
  <c r="AB107" i="22" s="1"/>
  <c r="I107" i="22"/>
  <c r="W107" i="22" s="1"/>
  <c r="H107" i="22"/>
  <c r="G107" i="22"/>
  <c r="F107" i="22"/>
  <c r="E107" i="22"/>
  <c r="L106" i="22"/>
  <c r="AA106" i="22" s="1"/>
  <c r="K106" i="22"/>
  <c r="J106" i="22"/>
  <c r="Y106" i="22" s="1"/>
  <c r="AC106" i="22" s="1"/>
  <c r="I106" i="22"/>
  <c r="W106" i="22" s="1"/>
  <c r="H106" i="22"/>
  <c r="G106" i="22"/>
  <c r="F106" i="22"/>
  <c r="E106" i="22"/>
  <c r="L105" i="22"/>
  <c r="Z105" i="22" s="1"/>
  <c r="K105" i="22"/>
  <c r="J105" i="22"/>
  <c r="M105" i="22" s="1"/>
  <c r="I105" i="22"/>
  <c r="V105" i="22" s="1"/>
  <c r="H105" i="22"/>
  <c r="G105" i="22"/>
  <c r="F105" i="22"/>
  <c r="O105" i="22" s="1"/>
  <c r="E105" i="22"/>
  <c r="Y104" i="22"/>
  <c r="L104" i="22"/>
  <c r="AA104" i="22" s="1"/>
  <c r="AC104" i="22" s="1"/>
  <c r="K104" i="22"/>
  <c r="J104" i="22"/>
  <c r="X104" i="22" s="1"/>
  <c r="I104" i="22"/>
  <c r="W104" i="22" s="1"/>
  <c r="H104" i="22"/>
  <c r="G104" i="22"/>
  <c r="F104" i="22"/>
  <c r="O104" i="22" s="1"/>
  <c r="E104" i="22"/>
  <c r="L103" i="22"/>
  <c r="AA103" i="22" s="1"/>
  <c r="AC103" i="22" s="1"/>
  <c r="K103" i="22"/>
  <c r="J103" i="22"/>
  <c r="X103" i="22" s="1"/>
  <c r="I103" i="22"/>
  <c r="W103" i="22" s="1"/>
  <c r="H103" i="22"/>
  <c r="G103" i="22"/>
  <c r="F103" i="22"/>
  <c r="E103" i="22"/>
  <c r="L102" i="22"/>
  <c r="AA102" i="22" s="1"/>
  <c r="K102" i="22"/>
  <c r="J102" i="22"/>
  <c r="Y102" i="22" s="1"/>
  <c r="AC102" i="22" s="1"/>
  <c r="I102" i="22"/>
  <c r="W102" i="22" s="1"/>
  <c r="H102" i="22"/>
  <c r="G102" i="22"/>
  <c r="F102" i="22"/>
  <c r="O102" i="22" s="1"/>
  <c r="E102" i="22"/>
  <c r="L101" i="22"/>
  <c r="K101" i="22"/>
  <c r="J101" i="22"/>
  <c r="M101" i="22" s="1"/>
  <c r="I101" i="22"/>
  <c r="H101" i="22"/>
  <c r="G101" i="22"/>
  <c r="F101" i="22"/>
  <c r="E101" i="22"/>
  <c r="AA100" i="22"/>
  <c r="X100" i="22"/>
  <c r="AB100" i="22" s="1"/>
  <c r="W100" i="22"/>
  <c r="O100" i="22"/>
  <c r="N100" i="22"/>
  <c r="L100" i="22"/>
  <c r="Z100" i="22" s="1"/>
  <c r="K100" i="22"/>
  <c r="J100" i="22"/>
  <c r="M100" i="22" s="1"/>
  <c r="I100" i="22"/>
  <c r="V100" i="22" s="1"/>
  <c r="H100" i="22"/>
  <c r="G100" i="22"/>
  <c r="F100" i="22"/>
  <c r="E100" i="22"/>
  <c r="Y99" i="22"/>
  <c r="AC99" i="22" s="1"/>
  <c r="X99" i="22"/>
  <c r="AB99" i="22" s="1"/>
  <c r="O99" i="22"/>
  <c r="L99" i="22"/>
  <c r="AA99" i="22" s="1"/>
  <c r="K99" i="22"/>
  <c r="J99" i="22"/>
  <c r="I99" i="22"/>
  <c r="W99" i="22" s="1"/>
  <c r="H99" i="22"/>
  <c r="G99" i="22"/>
  <c r="F99" i="22"/>
  <c r="E99" i="22"/>
  <c r="Z98" i="22"/>
  <c r="AB98" i="22" s="1"/>
  <c r="Y98" i="22"/>
  <c r="M98" i="22"/>
  <c r="L98" i="22"/>
  <c r="AA98" i="22" s="1"/>
  <c r="AC98" i="22" s="1"/>
  <c r="K98" i="22"/>
  <c r="J98" i="22"/>
  <c r="X98" i="22" s="1"/>
  <c r="I98" i="22"/>
  <c r="W98" i="22" s="1"/>
  <c r="H98" i="22"/>
  <c r="G98" i="22"/>
  <c r="F98" i="22"/>
  <c r="E98" i="22"/>
  <c r="AA97" i="22"/>
  <c r="Z97" i="22"/>
  <c r="W97" i="22"/>
  <c r="N97" i="22"/>
  <c r="L97" i="22"/>
  <c r="K97" i="22"/>
  <c r="J97" i="22"/>
  <c r="Y97" i="22" s="1"/>
  <c r="AC97" i="22" s="1"/>
  <c r="I97" i="22"/>
  <c r="V97" i="22" s="1"/>
  <c r="H97" i="22"/>
  <c r="G97" i="22"/>
  <c r="F97" i="22"/>
  <c r="E97" i="22"/>
  <c r="AA96" i="22"/>
  <c r="X96" i="22"/>
  <c r="AB96" i="22" s="1"/>
  <c r="W96" i="22"/>
  <c r="O96" i="22"/>
  <c r="N96" i="22"/>
  <c r="P96" i="22" s="1"/>
  <c r="L96" i="22"/>
  <c r="Z96" i="22" s="1"/>
  <c r="K96" i="22"/>
  <c r="J96" i="22"/>
  <c r="M96" i="22" s="1"/>
  <c r="I96" i="22"/>
  <c r="V96" i="22" s="1"/>
  <c r="H96" i="22"/>
  <c r="G96" i="22"/>
  <c r="F96" i="22"/>
  <c r="E96" i="22"/>
  <c r="Y95" i="22"/>
  <c r="AC95" i="22" s="1"/>
  <c r="X95" i="22"/>
  <c r="AB95" i="22" s="1"/>
  <c r="O95" i="22"/>
  <c r="L95" i="22"/>
  <c r="K95" i="22"/>
  <c r="J95" i="22"/>
  <c r="I95" i="22"/>
  <c r="W95" i="22" s="1"/>
  <c r="H95" i="22"/>
  <c r="G95" i="22"/>
  <c r="F95" i="22"/>
  <c r="E95" i="22"/>
  <c r="Y94" i="22"/>
  <c r="AC94" i="22" s="1"/>
  <c r="L94" i="22"/>
  <c r="AA94" i="22" s="1"/>
  <c r="K94" i="22"/>
  <c r="J94" i="22"/>
  <c r="X94" i="22" s="1"/>
  <c r="AB94" i="22" s="1"/>
  <c r="I94" i="22"/>
  <c r="H94" i="22"/>
  <c r="G94" i="22"/>
  <c r="F94" i="22"/>
  <c r="E94" i="22"/>
  <c r="AA93" i="22"/>
  <c r="Z93" i="22"/>
  <c r="W93" i="22"/>
  <c r="V93" i="22"/>
  <c r="M93" i="22"/>
  <c r="L93" i="22"/>
  <c r="K93" i="22"/>
  <c r="J93" i="22"/>
  <c r="I93" i="22"/>
  <c r="N93" i="22" s="1"/>
  <c r="H93" i="22"/>
  <c r="G93" i="22"/>
  <c r="F93" i="22"/>
  <c r="E93" i="22"/>
  <c r="AA92" i="22"/>
  <c r="W92" i="22"/>
  <c r="N92" i="22"/>
  <c r="L92" i="22"/>
  <c r="Z92" i="22" s="1"/>
  <c r="K92" i="22"/>
  <c r="J92" i="22"/>
  <c r="I92" i="22"/>
  <c r="V92" i="22" s="1"/>
  <c r="H92" i="22"/>
  <c r="G92" i="22"/>
  <c r="F92" i="22"/>
  <c r="E92" i="22"/>
  <c r="Y91" i="22"/>
  <c r="AC91" i="22" s="1"/>
  <c r="X91" i="22"/>
  <c r="AB91" i="22" s="1"/>
  <c r="O91" i="22"/>
  <c r="L91" i="22"/>
  <c r="K91" i="22"/>
  <c r="J91" i="22"/>
  <c r="I91" i="22"/>
  <c r="W91" i="22" s="1"/>
  <c r="H91" i="22"/>
  <c r="G91" i="22"/>
  <c r="F91" i="22"/>
  <c r="E91" i="22"/>
  <c r="AC90" i="22"/>
  <c r="Y90" i="22"/>
  <c r="V90" i="22"/>
  <c r="L90" i="22"/>
  <c r="AA90" i="22" s="1"/>
  <c r="K90" i="22"/>
  <c r="J90" i="22"/>
  <c r="X90" i="22" s="1"/>
  <c r="I90" i="22"/>
  <c r="H90" i="22"/>
  <c r="G90" i="22"/>
  <c r="F90" i="22"/>
  <c r="E90" i="22"/>
  <c r="AA89" i="22"/>
  <c r="AC89" i="22" s="1"/>
  <c r="Z89" i="22"/>
  <c r="AB89" i="22" s="1"/>
  <c r="L89" i="22"/>
  <c r="K89" i="22"/>
  <c r="J89" i="22"/>
  <c r="M89" i="22" s="1"/>
  <c r="I89" i="22"/>
  <c r="W89" i="22" s="1"/>
  <c r="H89" i="22"/>
  <c r="G89" i="22"/>
  <c r="F89" i="22"/>
  <c r="E89" i="22"/>
  <c r="AA88" i="22"/>
  <c r="AC88" i="22" s="1"/>
  <c r="X88" i="22"/>
  <c r="W88" i="22"/>
  <c r="N88" i="22"/>
  <c r="L88" i="22"/>
  <c r="Z88" i="22" s="1"/>
  <c r="AB88" i="22" s="1"/>
  <c r="K88" i="22"/>
  <c r="J88" i="22"/>
  <c r="I88" i="22"/>
  <c r="V88" i="22" s="1"/>
  <c r="H88" i="22"/>
  <c r="G88" i="22"/>
  <c r="F88" i="22"/>
  <c r="E88" i="22"/>
  <c r="Y87" i="22"/>
  <c r="AC87" i="22" s="1"/>
  <c r="X87" i="22"/>
  <c r="AB87" i="22" s="1"/>
  <c r="O87" i="22"/>
  <c r="L87" i="22"/>
  <c r="K87" i="22"/>
  <c r="J87" i="22"/>
  <c r="M87" i="22" s="1"/>
  <c r="I87" i="22"/>
  <c r="W87" i="22" s="1"/>
  <c r="H87" i="22"/>
  <c r="G87" i="22"/>
  <c r="F87" i="22"/>
  <c r="E87" i="22"/>
  <c r="Y86" i="22"/>
  <c r="AC86" i="22" s="1"/>
  <c r="L86" i="22"/>
  <c r="AA86" i="22" s="1"/>
  <c r="K86" i="22"/>
  <c r="J86" i="22"/>
  <c r="X86" i="22" s="1"/>
  <c r="AB86" i="22" s="1"/>
  <c r="I86" i="22"/>
  <c r="H86" i="22"/>
  <c r="G86" i="22"/>
  <c r="F86" i="22"/>
  <c r="E86" i="22"/>
  <c r="AA85" i="22"/>
  <c r="Z85" i="22"/>
  <c r="W85" i="22"/>
  <c r="V85" i="22"/>
  <c r="M85" i="22"/>
  <c r="L85" i="22"/>
  <c r="K85" i="22"/>
  <c r="J85" i="22"/>
  <c r="I85" i="22"/>
  <c r="N85" i="22" s="1"/>
  <c r="H85" i="22"/>
  <c r="G85" i="22"/>
  <c r="F85" i="22"/>
  <c r="E85" i="22"/>
  <c r="AA84" i="22"/>
  <c r="W84" i="22"/>
  <c r="N84" i="22"/>
  <c r="L84" i="22"/>
  <c r="Z84" i="22" s="1"/>
  <c r="K84" i="22"/>
  <c r="J84" i="22"/>
  <c r="I84" i="22"/>
  <c r="V84" i="22" s="1"/>
  <c r="H84" i="22"/>
  <c r="G84" i="22"/>
  <c r="F84" i="22"/>
  <c r="E84" i="22"/>
  <c r="Y83" i="22"/>
  <c r="AC83" i="22" s="1"/>
  <c r="X83" i="22"/>
  <c r="AB83" i="22" s="1"/>
  <c r="O83" i="22"/>
  <c r="L83" i="22"/>
  <c r="K83" i="22"/>
  <c r="J83" i="22"/>
  <c r="I83" i="22"/>
  <c r="W83" i="22" s="1"/>
  <c r="H83" i="22"/>
  <c r="G83" i="22"/>
  <c r="F83" i="22"/>
  <c r="E83" i="22"/>
  <c r="Y82" i="22"/>
  <c r="V82" i="22"/>
  <c r="L82" i="22"/>
  <c r="AA82" i="22" s="1"/>
  <c r="AC82" i="22" s="1"/>
  <c r="K82" i="22"/>
  <c r="J82" i="22"/>
  <c r="X82" i="22" s="1"/>
  <c r="I82" i="22"/>
  <c r="H82" i="22"/>
  <c r="G82" i="22"/>
  <c r="F82" i="22"/>
  <c r="E82" i="22"/>
  <c r="AA81" i="22"/>
  <c r="Z81" i="22"/>
  <c r="L81" i="22"/>
  <c r="K81" i="22"/>
  <c r="J81" i="22"/>
  <c r="M81" i="22" s="1"/>
  <c r="I81" i="22"/>
  <c r="W81" i="22" s="1"/>
  <c r="H81" i="22"/>
  <c r="G81" i="22"/>
  <c r="F81" i="22"/>
  <c r="E81" i="22"/>
  <c r="AA80" i="22"/>
  <c r="X80" i="22"/>
  <c r="AB80" i="22" s="1"/>
  <c r="W80" i="22"/>
  <c r="N80" i="22"/>
  <c r="L80" i="22"/>
  <c r="Z80" i="22" s="1"/>
  <c r="K80" i="22"/>
  <c r="J80" i="22"/>
  <c r="I80" i="22"/>
  <c r="V80" i="22" s="1"/>
  <c r="H80" i="22"/>
  <c r="G80" i="22"/>
  <c r="F80" i="22"/>
  <c r="E80" i="22"/>
  <c r="Y79" i="22"/>
  <c r="X79" i="22"/>
  <c r="O79" i="22"/>
  <c r="L79" i="22"/>
  <c r="K79" i="22"/>
  <c r="J79" i="22"/>
  <c r="M79" i="22" s="1"/>
  <c r="I79" i="22"/>
  <c r="W79" i="22" s="1"/>
  <c r="H79" i="22"/>
  <c r="G79" i="22"/>
  <c r="F79" i="22"/>
  <c r="E79" i="22"/>
  <c r="Y78" i="22"/>
  <c r="AC78" i="22" s="1"/>
  <c r="L78" i="22"/>
  <c r="AA78" i="22" s="1"/>
  <c r="K78" i="22"/>
  <c r="J78" i="22"/>
  <c r="X78" i="22" s="1"/>
  <c r="AB78" i="22" s="1"/>
  <c r="I78" i="22"/>
  <c r="H78" i="22"/>
  <c r="G78" i="22"/>
  <c r="F78" i="22"/>
  <c r="E78" i="22"/>
  <c r="AA77" i="22"/>
  <c r="Z77" i="22"/>
  <c r="W77" i="22"/>
  <c r="V77" i="22"/>
  <c r="M77" i="22"/>
  <c r="L77" i="22"/>
  <c r="K77" i="22"/>
  <c r="J77" i="22"/>
  <c r="I77" i="22"/>
  <c r="N77" i="22" s="1"/>
  <c r="H77" i="22"/>
  <c r="G77" i="22"/>
  <c r="F77" i="22"/>
  <c r="E77" i="22"/>
  <c r="AA76" i="22"/>
  <c r="AC76" i="22" s="1"/>
  <c r="W76" i="22"/>
  <c r="N76" i="22"/>
  <c r="L76" i="22"/>
  <c r="Z76" i="22" s="1"/>
  <c r="AB76" i="22" s="1"/>
  <c r="K76" i="22"/>
  <c r="J76" i="22"/>
  <c r="I76" i="22"/>
  <c r="V76" i="22" s="1"/>
  <c r="H76" i="22"/>
  <c r="G76" i="22"/>
  <c r="F76" i="22"/>
  <c r="E76" i="22"/>
  <c r="N75" i="22"/>
  <c r="L75" i="22"/>
  <c r="K75" i="22"/>
  <c r="J75" i="22"/>
  <c r="M75" i="22" s="1"/>
  <c r="I75" i="22"/>
  <c r="W75" i="22" s="1"/>
  <c r="H75" i="22"/>
  <c r="G75" i="22"/>
  <c r="F75" i="22"/>
  <c r="E75" i="22"/>
  <c r="Y74" i="22"/>
  <c r="AC74" i="22" s="1"/>
  <c r="X74" i="22"/>
  <c r="AB74" i="22" s="1"/>
  <c r="O74" i="22"/>
  <c r="L74" i="22"/>
  <c r="AA74" i="22" s="1"/>
  <c r="K74" i="22"/>
  <c r="J74" i="22"/>
  <c r="I74" i="22"/>
  <c r="W74" i="22" s="1"/>
  <c r="H74" i="22"/>
  <c r="G74" i="22"/>
  <c r="F74" i="22"/>
  <c r="E74" i="22"/>
  <c r="Y73" i="22"/>
  <c r="L73" i="22"/>
  <c r="AA73" i="22" s="1"/>
  <c r="AC73" i="22" s="1"/>
  <c r="K73" i="22"/>
  <c r="J73" i="22"/>
  <c r="X73" i="22" s="1"/>
  <c r="I73" i="22"/>
  <c r="W73" i="22" s="1"/>
  <c r="H73" i="22"/>
  <c r="G73" i="22"/>
  <c r="F73" i="22"/>
  <c r="E73" i="22"/>
  <c r="AA72" i="22"/>
  <c r="AC72" i="22" s="1"/>
  <c r="Z72" i="22"/>
  <c r="AB72" i="22" s="1"/>
  <c r="M72" i="22"/>
  <c r="L72" i="22"/>
  <c r="K72" i="22"/>
  <c r="J72" i="22"/>
  <c r="Y72" i="22" s="1"/>
  <c r="I72" i="22"/>
  <c r="W72" i="22" s="1"/>
  <c r="H72" i="22"/>
  <c r="G72" i="22"/>
  <c r="F72" i="22"/>
  <c r="E72" i="22"/>
  <c r="AA71" i="22"/>
  <c r="W71" i="22"/>
  <c r="N71" i="22"/>
  <c r="L71" i="22"/>
  <c r="Z71" i="22" s="1"/>
  <c r="K71" i="22"/>
  <c r="J71" i="22"/>
  <c r="M71" i="22" s="1"/>
  <c r="I71" i="22"/>
  <c r="V71" i="22" s="1"/>
  <c r="H71" i="22"/>
  <c r="G71" i="22"/>
  <c r="F71" i="22"/>
  <c r="E71" i="22"/>
  <c r="Y70" i="22"/>
  <c r="AC70" i="22" s="1"/>
  <c r="X70" i="22"/>
  <c r="AB70" i="22" s="1"/>
  <c r="O70" i="22"/>
  <c r="L70" i="22"/>
  <c r="AA70" i="22" s="1"/>
  <c r="K70" i="22"/>
  <c r="J70" i="22"/>
  <c r="I70" i="22"/>
  <c r="W70" i="22" s="1"/>
  <c r="H70" i="22"/>
  <c r="G70" i="22"/>
  <c r="F70" i="22"/>
  <c r="E70" i="22"/>
  <c r="Y69" i="22"/>
  <c r="L69" i="22"/>
  <c r="AA69" i="22" s="1"/>
  <c r="AC69" i="22" s="1"/>
  <c r="K69" i="22"/>
  <c r="J69" i="22"/>
  <c r="X69" i="22" s="1"/>
  <c r="I69" i="22"/>
  <c r="W69" i="22" s="1"/>
  <c r="H69" i="22"/>
  <c r="G69" i="22"/>
  <c r="F69" i="22"/>
  <c r="E69" i="22"/>
  <c r="AA68" i="22"/>
  <c r="AC68" i="22" s="1"/>
  <c r="Z68" i="22"/>
  <c r="AB68" i="22" s="1"/>
  <c r="L68" i="22"/>
  <c r="K68" i="22"/>
  <c r="J68" i="22"/>
  <c r="Y68" i="22" s="1"/>
  <c r="I68" i="22"/>
  <c r="W68" i="22" s="1"/>
  <c r="H68" i="22"/>
  <c r="G68" i="22"/>
  <c r="F68" i="22"/>
  <c r="E68" i="22"/>
  <c r="AA67" i="22"/>
  <c r="W67" i="22"/>
  <c r="N67" i="22"/>
  <c r="L67" i="22"/>
  <c r="Z67" i="22" s="1"/>
  <c r="K67" i="22"/>
  <c r="J67" i="22"/>
  <c r="M67" i="22" s="1"/>
  <c r="I67" i="22"/>
  <c r="V67" i="22" s="1"/>
  <c r="H67" i="22"/>
  <c r="G67" i="22"/>
  <c r="F67" i="22"/>
  <c r="E67" i="22"/>
  <c r="Y66" i="22"/>
  <c r="AC66" i="22" s="1"/>
  <c r="X66" i="22"/>
  <c r="AB66" i="22" s="1"/>
  <c r="O66" i="22"/>
  <c r="L66" i="22"/>
  <c r="AA66" i="22" s="1"/>
  <c r="K66" i="22"/>
  <c r="J66" i="22"/>
  <c r="I66" i="22"/>
  <c r="W66" i="22" s="1"/>
  <c r="H66" i="22"/>
  <c r="G66" i="22"/>
  <c r="F66" i="22"/>
  <c r="E66" i="22"/>
  <c r="Y65" i="22"/>
  <c r="AC65" i="22" s="1"/>
  <c r="L65" i="22"/>
  <c r="AA65" i="22" s="1"/>
  <c r="K65" i="22"/>
  <c r="J65" i="22"/>
  <c r="X65" i="22" s="1"/>
  <c r="AB65" i="22" s="1"/>
  <c r="I65" i="22"/>
  <c r="W65" i="22" s="1"/>
  <c r="H65" i="22"/>
  <c r="G65" i="22"/>
  <c r="F65" i="22"/>
  <c r="E65" i="22"/>
  <c r="AA64" i="22"/>
  <c r="AC64" i="22" s="1"/>
  <c r="Z64" i="22"/>
  <c r="AB64" i="22" s="1"/>
  <c r="M64" i="22"/>
  <c r="L64" i="22"/>
  <c r="K64" i="22"/>
  <c r="J64" i="22"/>
  <c r="Y64" i="22" s="1"/>
  <c r="I64" i="22"/>
  <c r="W64" i="22" s="1"/>
  <c r="H64" i="22"/>
  <c r="G64" i="22"/>
  <c r="F64" i="22"/>
  <c r="E64" i="22"/>
  <c r="AA63" i="22"/>
  <c r="AC63" i="22" s="1"/>
  <c r="W63" i="22"/>
  <c r="N63" i="22"/>
  <c r="L63" i="22"/>
  <c r="Z63" i="22" s="1"/>
  <c r="AB63" i="22" s="1"/>
  <c r="K63" i="22"/>
  <c r="J63" i="22"/>
  <c r="M63" i="22" s="1"/>
  <c r="I63" i="22"/>
  <c r="V63" i="22" s="1"/>
  <c r="H63" i="22"/>
  <c r="G63" i="22"/>
  <c r="F63" i="22"/>
  <c r="E63" i="22"/>
  <c r="Y62" i="22"/>
  <c r="X62" i="22"/>
  <c r="O62" i="22"/>
  <c r="L62" i="22"/>
  <c r="AA62" i="22" s="1"/>
  <c r="AC62" i="22" s="1"/>
  <c r="K62" i="22"/>
  <c r="J62" i="22"/>
  <c r="M62" i="22" s="1"/>
  <c r="I62" i="22"/>
  <c r="W62" i="22" s="1"/>
  <c r="H62" i="22"/>
  <c r="G62" i="22"/>
  <c r="F62" i="22"/>
  <c r="E62" i="22"/>
  <c r="Y61" i="22"/>
  <c r="AC61" i="22" s="1"/>
  <c r="L61" i="22"/>
  <c r="AA61" i="22" s="1"/>
  <c r="K61" i="22"/>
  <c r="J61" i="22"/>
  <c r="X61" i="22" s="1"/>
  <c r="AB61" i="22" s="1"/>
  <c r="I61" i="22"/>
  <c r="W61" i="22" s="1"/>
  <c r="H61" i="22"/>
  <c r="G61" i="22"/>
  <c r="F61" i="22"/>
  <c r="E61" i="22"/>
  <c r="AA60" i="22"/>
  <c r="AC60" i="22" s="1"/>
  <c r="Z60" i="22"/>
  <c r="AB60" i="22" s="1"/>
  <c r="M60" i="22"/>
  <c r="L60" i="22"/>
  <c r="K60" i="22"/>
  <c r="J60" i="22"/>
  <c r="Y60" i="22" s="1"/>
  <c r="I60" i="22"/>
  <c r="W60" i="22" s="1"/>
  <c r="H60" i="22"/>
  <c r="G60" i="22"/>
  <c r="F60" i="22"/>
  <c r="E60" i="22"/>
  <c r="AA59" i="22"/>
  <c r="AC59" i="22" s="1"/>
  <c r="W59" i="22"/>
  <c r="N59" i="22"/>
  <c r="L59" i="22"/>
  <c r="Z59" i="22" s="1"/>
  <c r="AB59" i="22" s="1"/>
  <c r="K59" i="22"/>
  <c r="J59" i="22"/>
  <c r="M59" i="22" s="1"/>
  <c r="I59" i="22"/>
  <c r="V59" i="22" s="1"/>
  <c r="H59" i="22"/>
  <c r="G59" i="22"/>
  <c r="F59" i="22"/>
  <c r="E59" i="22"/>
  <c r="Y58" i="22"/>
  <c r="AC58" i="22" s="1"/>
  <c r="X58" i="22"/>
  <c r="AB58" i="22" s="1"/>
  <c r="O58" i="22"/>
  <c r="L58" i="22"/>
  <c r="AA58" i="22" s="1"/>
  <c r="K58" i="22"/>
  <c r="J58" i="22"/>
  <c r="M58" i="22" s="1"/>
  <c r="I58" i="22"/>
  <c r="W58" i="22" s="1"/>
  <c r="H58" i="22"/>
  <c r="G58" i="22"/>
  <c r="F58" i="22"/>
  <c r="E58" i="22"/>
  <c r="Y57" i="22"/>
  <c r="AC57" i="22" s="1"/>
  <c r="L57" i="22"/>
  <c r="AA57" i="22" s="1"/>
  <c r="K57" i="22"/>
  <c r="J57" i="22"/>
  <c r="X57" i="22" s="1"/>
  <c r="AB57" i="22" s="1"/>
  <c r="I57" i="22"/>
  <c r="W57" i="22" s="1"/>
  <c r="H57" i="22"/>
  <c r="G57" i="22"/>
  <c r="F57" i="22"/>
  <c r="O57" i="22" s="1"/>
  <c r="E57" i="22"/>
  <c r="AA56" i="22"/>
  <c r="Z56" i="22"/>
  <c r="M56" i="22"/>
  <c r="L56" i="22"/>
  <c r="K56" i="22"/>
  <c r="J56" i="22"/>
  <c r="Y56" i="22" s="1"/>
  <c r="AC56" i="22" s="1"/>
  <c r="I56" i="22"/>
  <c r="W56" i="22" s="1"/>
  <c r="H56" i="22"/>
  <c r="G56" i="22"/>
  <c r="F56" i="22"/>
  <c r="E56" i="22"/>
  <c r="AA55" i="22"/>
  <c r="W55" i="22"/>
  <c r="N55" i="22"/>
  <c r="L55" i="22"/>
  <c r="Z55" i="22" s="1"/>
  <c r="K55" i="22"/>
  <c r="J55" i="22"/>
  <c r="M55" i="22" s="1"/>
  <c r="I55" i="22"/>
  <c r="V55" i="22" s="1"/>
  <c r="H55" i="22"/>
  <c r="G55" i="22"/>
  <c r="F55" i="22"/>
  <c r="E55" i="22"/>
  <c r="Y54" i="22"/>
  <c r="AC54" i="22" s="1"/>
  <c r="X54" i="22"/>
  <c r="AB54" i="22" s="1"/>
  <c r="O54" i="22"/>
  <c r="L54" i="22"/>
  <c r="AA54" i="22" s="1"/>
  <c r="K54" i="22"/>
  <c r="J54" i="22"/>
  <c r="I54" i="22"/>
  <c r="W54" i="22" s="1"/>
  <c r="H54" i="22"/>
  <c r="G54" i="22"/>
  <c r="F54" i="22"/>
  <c r="E54" i="22"/>
  <c r="Y53" i="22"/>
  <c r="AC53" i="22" s="1"/>
  <c r="L53" i="22"/>
  <c r="K53" i="22"/>
  <c r="J53" i="22"/>
  <c r="X53" i="22" s="1"/>
  <c r="AB53" i="22" s="1"/>
  <c r="I53" i="22"/>
  <c r="W53" i="22" s="1"/>
  <c r="H53" i="22"/>
  <c r="G53" i="22"/>
  <c r="F53" i="22"/>
  <c r="E53" i="22"/>
  <c r="AA52" i="22"/>
  <c r="Z52" i="22"/>
  <c r="M52" i="22"/>
  <c r="L52" i="22"/>
  <c r="K52" i="22"/>
  <c r="J52" i="22"/>
  <c r="I52" i="22"/>
  <c r="W52" i="22" s="1"/>
  <c r="H52" i="22"/>
  <c r="G52" i="22"/>
  <c r="F52" i="22"/>
  <c r="E52" i="22"/>
  <c r="AA51" i="22"/>
  <c r="X51" i="22"/>
  <c r="AB51" i="22" s="1"/>
  <c r="W51" i="22"/>
  <c r="N51" i="22"/>
  <c r="L51" i="22"/>
  <c r="Z51" i="22" s="1"/>
  <c r="K51" i="22"/>
  <c r="J51" i="22"/>
  <c r="I51" i="22"/>
  <c r="V51" i="22" s="1"/>
  <c r="H51" i="22"/>
  <c r="G51" i="22"/>
  <c r="F51" i="22"/>
  <c r="E51" i="22"/>
  <c r="Y50" i="22"/>
  <c r="X50" i="22"/>
  <c r="O50" i="22"/>
  <c r="L50" i="22"/>
  <c r="K50" i="22"/>
  <c r="J50" i="22"/>
  <c r="M50" i="22" s="1"/>
  <c r="I50" i="22"/>
  <c r="W50" i="22" s="1"/>
  <c r="H50" i="22"/>
  <c r="G50" i="22"/>
  <c r="F50" i="22"/>
  <c r="E50" i="22"/>
  <c r="Y49" i="22"/>
  <c r="AC49" i="22" s="1"/>
  <c r="L49" i="22"/>
  <c r="AA49" i="22" s="1"/>
  <c r="K49" i="22"/>
  <c r="J49" i="22"/>
  <c r="X49" i="22" s="1"/>
  <c r="AB49" i="22" s="1"/>
  <c r="I49" i="22"/>
  <c r="H49" i="22"/>
  <c r="G49" i="22"/>
  <c r="F49" i="22"/>
  <c r="E49" i="22"/>
  <c r="AA48" i="22"/>
  <c r="AC48" i="22" s="1"/>
  <c r="Z48" i="22"/>
  <c r="AB48" i="22" s="1"/>
  <c r="W48" i="22"/>
  <c r="V48" i="22"/>
  <c r="M48" i="22"/>
  <c r="L48" i="22"/>
  <c r="K48" i="22"/>
  <c r="J48" i="22"/>
  <c r="I48" i="22"/>
  <c r="N48" i="22" s="1"/>
  <c r="H48" i="22"/>
  <c r="G48" i="22"/>
  <c r="F48" i="22"/>
  <c r="E48" i="22"/>
  <c r="AA47" i="22"/>
  <c r="W47" i="22"/>
  <c r="N47" i="22"/>
  <c r="L47" i="22"/>
  <c r="Z47" i="22" s="1"/>
  <c r="K47" i="22"/>
  <c r="J47" i="22"/>
  <c r="I47" i="22"/>
  <c r="V47" i="22" s="1"/>
  <c r="H47" i="22"/>
  <c r="G47" i="22"/>
  <c r="F47" i="22"/>
  <c r="E47" i="22"/>
  <c r="Y46" i="22"/>
  <c r="AC46" i="22" s="1"/>
  <c r="X46" i="22"/>
  <c r="AB46" i="22" s="1"/>
  <c r="O46" i="22"/>
  <c r="L46" i="22"/>
  <c r="K46" i="22"/>
  <c r="J46" i="22"/>
  <c r="I46" i="22"/>
  <c r="W46" i="22" s="1"/>
  <c r="H46" i="22"/>
  <c r="G46" i="22"/>
  <c r="F46" i="22"/>
  <c r="E46" i="22"/>
  <c r="AC45" i="22"/>
  <c r="Y45" i="22"/>
  <c r="V45" i="22"/>
  <c r="L45" i="22"/>
  <c r="AA45" i="22" s="1"/>
  <c r="K45" i="22"/>
  <c r="J45" i="22"/>
  <c r="X45" i="22" s="1"/>
  <c r="AB45" i="22" s="1"/>
  <c r="I45" i="22"/>
  <c r="H45" i="22"/>
  <c r="G45" i="22"/>
  <c r="F45" i="22"/>
  <c r="E45" i="22"/>
  <c r="AA44" i="22"/>
  <c r="Z44" i="22"/>
  <c r="M44" i="22"/>
  <c r="L44" i="22"/>
  <c r="K44" i="22"/>
  <c r="J44" i="22"/>
  <c r="I44" i="22"/>
  <c r="W44" i="22" s="1"/>
  <c r="H44" i="22"/>
  <c r="G44" i="22"/>
  <c r="F44" i="22"/>
  <c r="E44" i="22"/>
  <c r="AA43" i="22"/>
  <c r="X43" i="22"/>
  <c r="AB43" i="22" s="1"/>
  <c r="W43" i="22"/>
  <c r="N43" i="22"/>
  <c r="L43" i="22"/>
  <c r="Z43" i="22" s="1"/>
  <c r="K43" i="22"/>
  <c r="J43" i="22"/>
  <c r="I43" i="22"/>
  <c r="V43" i="22" s="1"/>
  <c r="H43" i="22"/>
  <c r="G43" i="22"/>
  <c r="F43" i="22"/>
  <c r="E43" i="22"/>
  <c r="Y42" i="22"/>
  <c r="X42" i="22"/>
  <c r="O42" i="22"/>
  <c r="L42" i="22"/>
  <c r="K42" i="22"/>
  <c r="J42" i="22"/>
  <c r="M42" i="22" s="1"/>
  <c r="I42" i="22"/>
  <c r="W42" i="22" s="1"/>
  <c r="H42" i="22"/>
  <c r="G42" i="22"/>
  <c r="F42" i="22"/>
  <c r="E42" i="22"/>
  <c r="Y41" i="22"/>
  <c r="L41" i="22"/>
  <c r="AA41" i="22" s="1"/>
  <c r="AC41" i="22" s="1"/>
  <c r="K41" i="22"/>
  <c r="J41" i="22"/>
  <c r="X41" i="22" s="1"/>
  <c r="I41" i="22"/>
  <c r="H41" i="22"/>
  <c r="G41" i="22"/>
  <c r="F41" i="22"/>
  <c r="E41" i="22"/>
  <c r="AA40" i="22"/>
  <c r="AC40" i="22" s="1"/>
  <c r="Z40" i="22"/>
  <c r="AB40" i="22" s="1"/>
  <c r="W40" i="22"/>
  <c r="V40" i="22"/>
  <c r="M40" i="22"/>
  <c r="L40" i="22"/>
  <c r="K40" i="22"/>
  <c r="J40" i="22"/>
  <c r="I40" i="22"/>
  <c r="N40" i="22" s="1"/>
  <c r="H40" i="22"/>
  <c r="G40" i="22"/>
  <c r="F40" i="22"/>
  <c r="E40" i="22"/>
  <c r="AA39" i="22"/>
  <c r="W39" i="22"/>
  <c r="N39" i="22"/>
  <c r="L39" i="22"/>
  <c r="Z39" i="22" s="1"/>
  <c r="K39" i="22"/>
  <c r="J39" i="22"/>
  <c r="I39" i="22"/>
  <c r="V39" i="22" s="1"/>
  <c r="H39" i="22"/>
  <c r="G39" i="22"/>
  <c r="F39" i="22"/>
  <c r="E39" i="22"/>
  <c r="Y38" i="22"/>
  <c r="AC38" i="22" s="1"/>
  <c r="X38" i="22"/>
  <c r="AB38" i="22" s="1"/>
  <c r="O38" i="22"/>
  <c r="L38" i="22"/>
  <c r="K38" i="22"/>
  <c r="J38" i="22"/>
  <c r="I38" i="22"/>
  <c r="W38" i="22" s="1"/>
  <c r="H38" i="22"/>
  <c r="G38" i="22"/>
  <c r="F38" i="22"/>
  <c r="E38" i="22"/>
  <c r="Y37" i="22"/>
  <c r="V37" i="22"/>
  <c r="L37" i="22"/>
  <c r="AA37" i="22" s="1"/>
  <c r="AC37" i="22" s="1"/>
  <c r="K37" i="22"/>
  <c r="J37" i="22"/>
  <c r="X37" i="22" s="1"/>
  <c r="I37" i="22"/>
  <c r="H37" i="22"/>
  <c r="G37" i="22"/>
  <c r="F37" i="22"/>
  <c r="E37" i="22"/>
  <c r="AA36" i="22"/>
  <c r="Z36" i="22"/>
  <c r="M36" i="22"/>
  <c r="L36" i="22"/>
  <c r="K36" i="22"/>
  <c r="J36" i="22"/>
  <c r="I36" i="22"/>
  <c r="W36" i="22" s="1"/>
  <c r="H36" i="22"/>
  <c r="G36" i="22"/>
  <c r="F36" i="22"/>
  <c r="E36" i="22"/>
  <c r="AA35" i="22"/>
  <c r="AC35" i="22" s="1"/>
  <c r="X35" i="22"/>
  <c r="W35" i="22"/>
  <c r="N35" i="22"/>
  <c r="L35" i="22"/>
  <c r="Z35" i="22" s="1"/>
  <c r="AB35" i="22" s="1"/>
  <c r="K35" i="22"/>
  <c r="J35" i="22"/>
  <c r="I35" i="22"/>
  <c r="V35" i="22" s="1"/>
  <c r="H35" i="22"/>
  <c r="G35" i="22"/>
  <c r="F35" i="22"/>
  <c r="E35" i="22"/>
  <c r="Y34" i="22"/>
  <c r="AC34" i="22" s="1"/>
  <c r="X34" i="22"/>
  <c r="AB34" i="22" s="1"/>
  <c r="O34" i="22"/>
  <c r="L34" i="22"/>
  <c r="K34" i="22"/>
  <c r="J34" i="22"/>
  <c r="M34" i="22" s="1"/>
  <c r="I34" i="22"/>
  <c r="W34" i="22" s="1"/>
  <c r="H34" i="22"/>
  <c r="G34" i="22"/>
  <c r="F34" i="22"/>
  <c r="E34" i="22"/>
  <c r="Y33" i="22"/>
  <c r="AC33" i="22" s="1"/>
  <c r="L33" i="22"/>
  <c r="AA33" i="22" s="1"/>
  <c r="K33" i="22"/>
  <c r="J33" i="22"/>
  <c r="I33" i="22"/>
  <c r="H33" i="22"/>
  <c r="G33" i="22"/>
  <c r="F33" i="22"/>
  <c r="E33" i="22"/>
  <c r="AA32" i="22"/>
  <c r="AC32" i="22" s="1"/>
  <c r="Z32" i="22"/>
  <c r="AB32" i="22" s="1"/>
  <c r="M32" i="22"/>
  <c r="L32" i="22"/>
  <c r="K32" i="22"/>
  <c r="J32" i="22"/>
  <c r="Y32" i="22" s="1"/>
  <c r="I32" i="22"/>
  <c r="W32" i="22" s="1"/>
  <c r="H32" i="22"/>
  <c r="G32" i="22"/>
  <c r="F32" i="22"/>
  <c r="E32" i="22"/>
  <c r="AA31" i="22"/>
  <c r="AC31" i="22" s="1"/>
  <c r="W31" i="22"/>
  <c r="N31" i="22"/>
  <c r="L31" i="22"/>
  <c r="Z31" i="22" s="1"/>
  <c r="AB31" i="22" s="1"/>
  <c r="K31" i="22"/>
  <c r="J31" i="22"/>
  <c r="M31" i="22" s="1"/>
  <c r="I31" i="22"/>
  <c r="V31" i="22" s="1"/>
  <c r="H31" i="22"/>
  <c r="G31" i="22"/>
  <c r="F31" i="22"/>
  <c r="E31" i="22"/>
  <c r="Y30" i="22"/>
  <c r="X30" i="22"/>
  <c r="O30" i="22"/>
  <c r="L30" i="22"/>
  <c r="AA30" i="22" s="1"/>
  <c r="AC30" i="22" s="1"/>
  <c r="K30" i="22"/>
  <c r="J30" i="22"/>
  <c r="I30" i="22"/>
  <c r="W30" i="22" s="1"/>
  <c r="H30" i="22"/>
  <c r="G30" i="22"/>
  <c r="F30" i="22"/>
  <c r="E30" i="22"/>
  <c r="Y29" i="22"/>
  <c r="L29" i="22"/>
  <c r="AA29" i="22" s="1"/>
  <c r="AC29" i="22" s="1"/>
  <c r="K29" i="22"/>
  <c r="J29" i="22"/>
  <c r="X29" i="22" s="1"/>
  <c r="I29" i="22"/>
  <c r="W29" i="22" s="1"/>
  <c r="H29" i="22"/>
  <c r="G29" i="22"/>
  <c r="F29" i="22"/>
  <c r="E29" i="22"/>
  <c r="AA28" i="22"/>
  <c r="Z28" i="22"/>
  <c r="M28" i="22"/>
  <c r="L28" i="22"/>
  <c r="K28" i="22"/>
  <c r="J28" i="22"/>
  <c r="Y28" i="22" s="1"/>
  <c r="AC28" i="22" s="1"/>
  <c r="I28" i="22"/>
  <c r="W28" i="22" s="1"/>
  <c r="H28" i="22"/>
  <c r="G28" i="22"/>
  <c r="F28" i="22"/>
  <c r="E28" i="22"/>
  <c r="AA27" i="22"/>
  <c r="W27" i="22"/>
  <c r="N27" i="22"/>
  <c r="L27" i="22"/>
  <c r="Z27" i="22" s="1"/>
  <c r="K27" i="22"/>
  <c r="J27" i="22"/>
  <c r="M27" i="22" s="1"/>
  <c r="I27" i="22"/>
  <c r="V27" i="22" s="1"/>
  <c r="H27" i="22"/>
  <c r="G27" i="22"/>
  <c r="F27" i="22"/>
  <c r="E27" i="22"/>
  <c r="Y26" i="22"/>
  <c r="X26" i="22"/>
  <c r="O26" i="22"/>
  <c r="L26" i="22"/>
  <c r="AA26" i="22" s="1"/>
  <c r="AC26" i="22" s="1"/>
  <c r="K26" i="22"/>
  <c r="J26" i="22"/>
  <c r="M26" i="22" s="1"/>
  <c r="I26" i="22"/>
  <c r="W26" i="22" s="1"/>
  <c r="H26" i="22"/>
  <c r="G26" i="22"/>
  <c r="F26" i="22"/>
  <c r="E26" i="22"/>
  <c r="Y25" i="22"/>
  <c r="AC25" i="22" s="1"/>
  <c r="L25" i="22"/>
  <c r="AA25" i="22" s="1"/>
  <c r="K25" i="22"/>
  <c r="J25" i="22"/>
  <c r="X25" i="22" s="1"/>
  <c r="AB25" i="22" s="1"/>
  <c r="I25" i="22"/>
  <c r="W25" i="22" s="1"/>
  <c r="H25" i="22"/>
  <c r="G25" i="22"/>
  <c r="F25" i="22"/>
  <c r="O25" i="22" s="1"/>
  <c r="E25" i="22"/>
  <c r="AA24" i="22"/>
  <c r="Z24" i="22"/>
  <c r="M24" i="22"/>
  <c r="L24" i="22"/>
  <c r="K24" i="22"/>
  <c r="J24" i="22"/>
  <c r="Y24" i="22" s="1"/>
  <c r="AC24" i="22" s="1"/>
  <c r="I24" i="22"/>
  <c r="W24" i="22" s="1"/>
  <c r="H24" i="22"/>
  <c r="G24" i="22"/>
  <c r="F24" i="22"/>
  <c r="E24" i="22"/>
  <c r="AA23" i="22"/>
  <c r="AC23" i="22" s="1"/>
  <c r="W23" i="22"/>
  <c r="N23" i="22"/>
  <c r="L23" i="22"/>
  <c r="Z23" i="22" s="1"/>
  <c r="AB23" i="22" s="1"/>
  <c r="K23" i="22"/>
  <c r="J23" i="22"/>
  <c r="M23" i="22" s="1"/>
  <c r="I23" i="22"/>
  <c r="V23" i="22" s="1"/>
  <c r="H23" i="22"/>
  <c r="G23" i="22"/>
  <c r="F23" i="22"/>
  <c r="E23" i="22"/>
  <c r="Y22" i="22"/>
  <c r="X22" i="22"/>
  <c r="O22" i="22"/>
  <c r="L22" i="22"/>
  <c r="AA22" i="22" s="1"/>
  <c r="AC22" i="22" s="1"/>
  <c r="K22" i="22"/>
  <c r="J22" i="22"/>
  <c r="M22" i="22" s="1"/>
  <c r="I22" i="22"/>
  <c r="W22" i="22" s="1"/>
  <c r="H22" i="22"/>
  <c r="G22" i="22"/>
  <c r="F22" i="22"/>
  <c r="E22" i="22"/>
  <c r="Y21" i="22"/>
  <c r="L21" i="22"/>
  <c r="AA21" i="22" s="1"/>
  <c r="AC21" i="22" s="1"/>
  <c r="K21" i="22"/>
  <c r="J21" i="22"/>
  <c r="X21" i="22" s="1"/>
  <c r="I21" i="22"/>
  <c r="W21" i="22" s="1"/>
  <c r="H21" i="22"/>
  <c r="G21" i="22"/>
  <c r="F21" i="22"/>
  <c r="E21" i="22"/>
  <c r="AA20" i="22"/>
  <c r="AC20" i="22" s="1"/>
  <c r="Z20" i="22"/>
  <c r="AB20" i="22" s="1"/>
  <c r="L20" i="22"/>
  <c r="K20" i="22"/>
  <c r="J20" i="22"/>
  <c r="Y20" i="22" s="1"/>
  <c r="I20" i="22"/>
  <c r="W20" i="22" s="1"/>
  <c r="H20" i="22"/>
  <c r="G20" i="22"/>
  <c r="F20" i="22"/>
  <c r="E20" i="22"/>
  <c r="AA19" i="22"/>
  <c r="W19" i="22"/>
  <c r="N19" i="22"/>
  <c r="L19" i="22"/>
  <c r="Z19" i="22" s="1"/>
  <c r="K19" i="22"/>
  <c r="J19" i="22"/>
  <c r="M19" i="22" s="1"/>
  <c r="I19" i="22"/>
  <c r="V19" i="22" s="1"/>
  <c r="H19" i="22"/>
  <c r="G19" i="22"/>
  <c r="F19" i="22"/>
  <c r="E19" i="22"/>
  <c r="Y18" i="22"/>
  <c r="X18" i="22"/>
  <c r="O18" i="22"/>
  <c r="L18" i="22"/>
  <c r="AA18" i="22" s="1"/>
  <c r="AC18" i="22" s="1"/>
  <c r="K18" i="22"/>
  <c r="J18" i="22"/>
  <c r="M18" i="22" s="1"/>
  <c r="I18" i="22"/>
  <c r="W18" i="22" s="1"/>
  <c r="H18" i="22"/>
  <c r="G18" i="22"/>
  <c r="F18" i="22"/>
  <c r="E18" i="22"/>
  <c r="Y17" i="22"/>
  <c r="L17" i="22"/>
  <c r="AA17" i="22" s="1"/>
  <c r="AC17" i="22" s="1"/>
  <c r="K17" i="22"/>
  <c r="J17" i="22"/>
  <c r="X17" i="22" s="1"/>
  <c r="I17" i="22"/>
  <c r="W17" i="22" s="1"/>
  <c r="H17" i="22"/>
  <c r="G17" i="22"/>
  <c r="F17" i="22"/>
  <c r="E17" i="22"/>
  <c r="AA16" i="22"/>
  <c r="Z16" i="22"/>
  <c r="L16" i="22"/>
  <c r="K16" i="22"/>
  <c r="J16" i="22"/>
  <c r="Y16" i="22" s="1"/>
  <c r="AC16" i="22" s="1"/>
  <c r="I16" i="22"/>
  <c r="W16" i="22" s="1"/>
  <c r="H16" i="22"/>
  <c r="G16" i="22"/>
  <c r="F16" i="22"/>
  <c r="E16" i="22"/>
  <c r="AA15" i="22"/>
  <c r="W15" i="22"/>
  <c r="N15" i="22"/>
  <c r="L15" i="22"/>
  <c r="Z15" i="22" s="1"/>
  <c r="K15" i="22"/>
  <c r="J15" i="22"/>
  <c r="M15" i="22" s="1"/>
  <c r="I15" i="22"/>
  <c r="V15" i="22" s="1"/>
  <c r="H15" i="22"/>
  <c r="G15" i="22"/>
  <c r="F15" i="22"/>
  <c r="E15" i="22"/>
  <c r="Y14" i="22"/>
  <c r="X14" i="22"/>
  <c r="O14" i="22"/>
  <c r="L14" i="22"/>
  <c r="AA14" i="22" s="1"/>
  <c r="AC14" i="22" s="1"/>
  <c r="K14" i="22"/>
  <c r="J14" i="22"/>
  <c r="M14" i="22" s="1"/>
  <c r="I14" i="22"/>
  <c r="W14" i="22" s="1"/>
  <c r="H14" i="22"/>
  <c r="G14" i="22"/>
  <c r="F14" i="22"/>
  <c r="E14" i="22"/>
  <c r="Y13" i="22"/>
  <c r="AC13" i="22" s="1"/>
  <c r="L13" i="22"/>
  <c r="AA13" i="22" s="1"/>
  <c r="K13" i="22"/>
  <c r="J13" i="22"/>
  <c r="X13" i="22" s="1"/>
  <c r="AB13" i="22" s="1"/>
  <c r="I13" i="22"/>
  <c r="W13" i="22" s="1"/>
  <c r="H13" i="22"/>
  <c r="G13" i="22"/>
  <c r="F13" i="22"/>
  <c r="E13" i="22"/>
  <c r="AA12" i="22"/>
  <c r="Z12" i="22"/>
  <c r="M12" i="22"/>
  <c r="L12" i="22"/>
  <c r="K12" i="22"/>
  <c r="J12" i="22"/>
  <c r="Y12" i="22" s="1"/>
  <c r="AC12" i="22" s="1"/>
  <c r="I12" i="22"/>
  <c r="W12" i="22" s="1"/>
  <c r="H12" i="22"/>
  <c r="G12" i="22"/>
  <c r="F12" i="22"/>
  <c r="E12" i="22"/>
  <c r="AA11" i="22"/>
  <c r="AC11" i="22" s="1"/>
  <c r="W11" i="22"/>
  <c r="N11" i="22"/>
  <c r="L11" i="22"/>
  <c r="Z11" i="22" s="1"/>
  <c r="AB11" i="22" s="1"/>
  <c r="K11" i="22"/>
  <c r="J11" i="22"/>
  <c r="M11" i="22" s="1"/>
  <c r="I11" i="22"/>
  <c r="V11" i="22" s="1"/>
  <c r="H11" i="22"/>
  <c r="G11" i="22"/>
  <c r="F11" i="22"/>
  <c r="E11" i="22"/>
  <c r="Y10" i="22"/>
  <c r="AC10" i="22" s="1"/>
  <c r="X10" i="22"/>
  <c r="AB10" i="22" s="1"/>
  <c r="O10" i="22"/>
  <c r="L10" i="22"/>
  <c r="AA10" i="22" s="1"/>
  <c r="K10" i="22"/>
  <c r="J10" i="22"/>
  <c r="M10" i="22" s="1"/>
  <c r="I10" i="22"/>
  <c r="W10" i="22" s="1"/>
  <c r="H10" i="22"/>
  <c r="G10" i="22"/>
  <c r="F10" i="22"/>
  <c r="E10" i="22"/>
  <c r="Y9" i="22"/>
  <c r="L9" i="22"/>
  <c r="AA9" i="22" s="1"/>
  <c r="AC9" i="22" s="1"/>
  <c r="K9" i="22"/>
  <c r="J9" i="22"/>
  <c r="X9" i="22" s="1"/>
  <c r="I9" i="22"/>
  <c r="W9" i="22" s="1"/>
  <c r="H9" i="22"/>
  <c r="G9" i="22"/>
  <c r="F9" i="22"/>
  <c r="E9" i="22"/>
  <c r="AA8" i="22"/>
  <c r="Z8" i="22"/>
  <c r="L8" i="22"/>
  <c r="K8" i="22"/>
  <c r="J8" i="22"/>
  <c r="Y8" i="22" s="1"/>
  <c r="AC8" i="22" s="1"/>
  <c r="I8" i="22"/>
  <c r="W8" i="22" s="1"/>
  <c r="H8" i="22"/>
  <c r="G8" i="22"/>
  <c r="F8" i="22"/>
  <c r="E8" i="22"/>
  <c r="AA7" i="22"/>
  <c r="AC7" i="22" s="1"/>
  <c r="W7" i="22"/>
  <c r="N7" i="22"/>
  <c r="L7" i="22"/>
  <c r="Z7" i="22" s="1"/>
  <c r="AB7" i="22" s="1"/>
  <c r="K7" i="22"/>
  <c r="J7" i="22"/>
  <c r="M7" i="22" s="1"/>
  <c r="I7" i="22"/>
  <c r="V7" i="22" s="1"/>
  <c r="H7" i="22"/>
  <c r="G7" i="22"/>
  <c r="F7" i="22"/>
  <c r="E7" i="22"/>
  <c r="A7" i="22"/>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Y6" i="22"/>
  <c r="X6" i="22"/>
  <c r="O6" i="22"/>
  <c r="L6" i="22"/>
  <c r="AA6" i="22" s="1"/>
  <c r="AC6" i="22" s="1"/>
  <c r="K6" i="22"/>
  <c r="J6" i="22"/>
  <c r="M6" i="22" s="1"/>
  <c r="I6" i="22"/>
  <c r="W6" i="22" s="1"/>
  <c r="H6" i="22"/>
  <c r="G6" i="22"/>
  <c r="F6" i="22"/>
  <c r="E6" i="22"/>
  <c r="J58" i="21"/>
  <c r="I58" i="21"/>
  <c r="H58" i="21"/>
  <c r="E58" i="21"/>
  <c r="D58" i="21"/>
  <c r="C58" i="21"/>
  <c r="J75" i="21"/>
  <c r="I75" i="21"/>
  <c r="H75" i="21"/>
  <c r="E75" i="21"/>
  <c r="D75" i="21"/>
  <c r="C75" i="21"/>
  <c r="J47" i="21"/>
  <c r="I47" i="21"/>
  <c r="H47" i="21"/>
  <c r="E47" i="21"/>
  <c r="D47" i="21"/>
  <c r="C47" i="21"/>
  <c r="J146" i="21"/>
  <c r="I146" i="21"/>
  <c r="H146" i="21"/>
  <c r="E146" i="21"/>
  <c r="D146" i="21"/>
  <c r="C146" i="21"/>
  <c r="J56" i="21"/>
  <c r="I56" i="21"/>
  <c r="H56" i="21"/>
  <c r="E56" i="21"/>
  <c r="D56" i="21"/>
  <c r="C56" i="21"/>
  <c r="J93" i="21"/>
  <c r="I93" i="21"/>
  <c r="H93" i="21"/>
  <c r="E93" i="21"/>
  <c r="D93" i="21"/>
  <c r="C93" i="21"/>
  <c r="J68" i="21"/>
  <c r="I68" i="21"/>
  <c r="H68" i="21"/>
  <c r="E68" i="21"/>
  <c r="D68" i="21"/>
  <c r="C68" i="21"/>
  <c r="J108" i="21"/>
  <c r="I108" i="21"/>
  <c r="H108" i="21"/>
  <c r="E108" i="21"/>
  <c r="D108" i="21"/>
  <c r="C108" i="21"/>
  <c r="J31" i="21"/>
  <c r="I31" i="21"/>
  <c r="H31" i="21"/>
  <c r="E31" i="21"/>
  <c r="D31" i="21"/>
  <c r="C31" i="21"/>
  <c r="J54" i="21"/>
  <c r="I54" i="21"/>
  <c r="H54" i="21"/>
  <c r="E54" i="21"/>
  <c r="D54" i="21"/>
  <c r="C54" i="21"/>
  <c r="J88" i="21"/>
  <c r="I88" i="21"/>
  <c r="H88" i="21"/>
  <c r="E88" i="21"/>
  <c r="D88" i="21"/>
  <c r="C88" i="21"/>
  <c r="J48" i="21"/>
  <c r="I48" i="21"/>
  <c r="H48" i="21"/>
  <c r="E48" i="21"/>
  <c r="D48" i="21"/>
  <c r="C48" i="21"/>
  <c r="J67" i="21"/>
  <c r="I67" i="21"/>
  <c r="H67" i="21"/>
  <c r="E67" i="21"/>
  <c r="D67" i="21"/>
  <c r="C67" i="21"/>
  <c r="J78" i="21"/>
  <c r="I78" i="21"/>
  <c r="H78" i="21"/>
  <c r="E78" i="21"/>
  <c r="D78" i="21"/>
  <c r="C78" i="21"/>
  <c r="J136" i="21"/>
  <c r="I136" i="21"/>
  <c r="H136" i="21"/>
  <c r="E136" i="21"/>
  <c r="D136" i="21"/>
  <c r="C136" i="21"/>
  <c r="J62" i="21"/>
  <c r="I62" i="21"/>
  <c r="H62" i="21"/>
  <c r="E62" i="21"/>
  <c r="D62" i="21"/>
  <c r="C62" i="21"/>
  <c r="J153" i="21"/>
  <c r="I153" i="21"/>
  <c r="H153" i="21"/>
  <c r="E153" i="21"/>
  <c r="D153" i="21"/>
  <c r="C153" i="21"/>
  <c r="J141" i="21"/>
  <c r="I141" i="21"/>
  <c r="H141" i="21"/>
  <c r="E141" i="21"/>
  <c r="D141" i="21"/>
  <c r="C141" i="21"/>
  <c r="J133" i="21"/>
  <c r="I133" i="21"/>
  <c r="H133" i="21"/>
  <c r="E133" i="21"/>
  <c r="D133" i="21"/>
  <c r="C133" i="21"/>
  <c r="J164" i="21"/>
  <c r="I164" i="21"/>
  <c r="H164" i="21"/>
  <c r="E164" i="21"/>
  <c r="D164" i="21"/>
  <c r="C164" i="21"/>
  <c r="J154" i="21"/>
  <c r="I154" i="21"/>
  <c r="H154" i="21"/>
  <c r="E154" i="21"/>
  <c r="D154" i="21"/>
  <c r="C154" i="21"/>
  <c r="J111" i="21"/>
  <c r="I111" i="21"/>
  <c r="H111" i="21"/>
  <c r="E111" i="21"/>
  <c r="D111" i="21"/>
  <c r="C111" i="21"/>
  <c r="J71" i="21"/>
  <c r="I71" i="21"/>
  <c r="H71" i="21"/>
  <c r="E71" i="21"/>
  <c r="D71" i="21"/>
  <c r="C71" i="21"/>
  <c r="J126" i="21"/>
  <c r="I126" i="21"/>
  <c r="H126" i="21"/>
  <c r="E126" i="21"/>
  <c r="D126" i="21"/>
  <c r="C126" i="21"/>
  <c r="J163" i="21"/>
  <c r="I163" i="21"/>
  <c r="H163" i="21"/>
  <c r="E163" i="21"/>
  <c r="D163" i="21"/>
  <c r="C163" i="21"/>
  <c r="J66" i="21"/>
  <c r="I66" i="21"/>
  <c r="H66" i="21"/>
  <c r="E66" i="21"/>
  <c r="D66" i="21"/>
  <c r="C66" i="21"/>
  <c r="J55" i="21"/>
  <c r="I55" i="21"/>
  <c r="H55" i="21"/>
  <c r="E55" i="21"/>
  <c r="D55" i="21"/>
  <c r="C55" i="21"/>
  <c r="J151" i="21"/>
  <c r="I151" i="21"/>
  <c r="H151" i="21"/>
  <c r="E151" i="21"/>
  <c r="D151" i="21"/>
  <c r="C151" i="21"/>
  <c r="J125" i="21"/>
  <c r="I125" i="21"/>
  <c r="H125" i="21"/>
  <c r="E125" i="21"/>
  <c r="D125" i="21"/>
  <c r="C125" i="21"/>
  <c r="J142" i="21"/>
  <c r="I142" i="21"/>
  <c r="H142" i="21"/>
  <c r="E142" i="21"/>
  <c r="D142" i="21"/>
  <c r="C142" i="21"/>
  <c r="J160" i="21"/>
  <c r="I160" i="21"/>
  <c r="H160" i="21"/>
  <c r="E160" i="21"/>
  <c r="D160" i="21"/>
  <c r="C160" i="21"/>
  <c r="J119" i="21"/>
  <c r="I119" i="21"/>
  <c r="H119" i="21"/>
  <c r="E119" i="21"/>
  <c r="D119" i="21"/>
  <c r="C119" i="21"/>
  <c r="J127" i="21"/>
  <c r="I127" i="21"/>
  <c r="H127" i="21"/>
  <c r="E127" i="21"/>
  <c r="D127" i="21"/>
  <c r="C127" i="21"/>
  <c r="J129" i="21"/>
  <c r="I129" i="21"/>
  <c r="H129" i="21"/>
  <c r="E129" i="21"/>
  <c r="D129" i="21"/>
  <c r="C129" i="21"/>
  <c r="J137" i="21"/>
  <c r="I137" i="21"/>
  <c r="H137" i="21"/>
  <c r="E137" i="21"/>
  <c r="D137" i="21"/>
  <c r="C137" i="21"/>
  <c r="J114" i="21"/>
  <c r="I114" i="21"/>
  <c r="H114" i="21"/>
  <c r="E114" i="21"/>
  <c r="D114" i="21"/>
  <c r="C114" i="21"/>
  <c r="J86" i="21"/>
  <c r="I86" i="21"/>
  <c r="H86" i="21"/>
  <c r="E86" i="21"/>
  <c r="D86" i="21"/>
  <c r="C86" i="21"/>
  <c r="J38" i="21"/>
  <c r="I38" i="21"/>
  <c r="H38" i="21"/>
  <c r="E38" i="21"/>
  <c r="D38" i="21"/>
  <c r="C38" i="21"/>
  <c r="J39" i="21"/>
  <c r="I39" i="21"/>
  <c r="H39" i="21"/>
  <c r="E39" i="21"/>
  <c r="D39" i="21"/>
  <c r="C39" i="21"/>
  <c r="J106" i="21"/>
  <c r="I106" i="21"/>
  <c r="H106" i="21"/>
  <c r="E106" i="21"/>
  <c r="D106" i="21"/>
  <c r="C106" i="21"/>
  <c r="J96" i="21"/>
  <c r="I96" i="21"/>
  <c r="H96" i="21"/>
  <c r="E96" i="21"/>
  <c r="D96" i="21"/>
  <c r="C96" i="21"/>
  <c r="J110" i="21"/>
  <c r="I110" i="21"/>
  <c r="H110" i="21"/>
  <c r="E110" i="21"/>
  <c r="D110" i="21"/>
  <c r="C110" i="21"/>
  <c r="J117" i="21"/>
  <c r="I117" i="21"/>
  <c r="H117" i="21"/>
  <c r="E117" i="21"/>
  <c r="D117" i="21"/>
  <c r="C117" i="21"/>
  <c r="J74" i="21"/>
  <c r="I74" i="21"/>
  <c r="H74" i="21"/>
  <c r="E74" i="21"/>
  <c r="D74" i="21"/>
  <c r="C74" i="21"/>
  <c r="J82" i="21"/>
  <c r="I82" i="21"/>
  <c r="H82" i="21"/>
  <c r="E82" i="21"/>
  <c r="D82" i="21"/>
  <c r="C82" i="21"/>
  <c r="J77" i="21"/>
  <c r="I77" i="21"/>
  <c r="H77" i="21"/>
  <c r="E77" i="21"/>
  <c r="D77" i="21"/>
  <c r="C77" i="21"/>
  <c r="J156" i="21"/>
  <c r="I156" i="21"/>
  <c r="H156" i="21"/>
  <c r="E156" i="21"/>
  <c r="D156" i="21"/>
  <c r="C156" i="21"/>
  <c r="J115" i="21"/>
  <c r="I115" i="21"/>
  <c r="H115" i="21"/>
  <c r="E115" i="21"/>
  <c r="D115" i="21"/>
  <c r="C115" i="21"/>
  <c r="J135" i="21"/>
  <c r="I135" i="21"/>
  <c r="H135" i="21"/>
  <c r="E135" i="21"/>
  <c r="D135" i="21"/>
  <c r="C135" i="21"/>
  <c r="J98" i="21"/>
  <c r="I98" i="21"/>
  <c r="H98" i="21"/>
  <c r="E98" i="21"/>
  <c r="D98" i="21"/>
  <c r="C98" i="21"/>
  <c r="J85" i="21"/>
  <c r="I85" i="21"/>
  <c r="H85" i="21"/>
  <c r="E85" i="21"/>
  <c r="D85" i="21"/>
  <c r="C85" i="21"/>
  <c r="J52" i="21"/>
  <c r="I52" i="21"/>
  <c r="H52" i="21"/>
  <c r="E52" i="21"/>
  <c r="D52" i="21"/>
  <c r="C52" i="21"/>
  <c r="J23" i="21"/>
  <c r="I23" i="21"/>
  <c r="H23" i="21"/>
  <c r="E23" i="21"/>
  <c r="D23" i="21"/>
  <c r="C23" i="21"/>
  <c r="J97" i="21"/>
  <c r="I97" i="21"/>
  <c r="H97" i="21"/>
  <c r="E97" i="21"/>
  <c r="D97" i="21"/>
  <c r="C97" i="21"/>
  <c r="J95" i="21"/>
  <c r="I95" i="21"/>
  <c r="H95" i="21"/>
  <c r="E95" i="21"/>
  <c r="D95" i="21"/>
  <c r="C95" i="21"/>
  <c r="J91" i="21"/>
  <c r="I91" i="21"/>
  <c r="H91" i="21"/>
  <c r="E91" i="21"/>
  <c r="D91" i="21"/>
  <c r="C91" i="21"/>
  <c r="J139" i="21"/>
  <c r="I139" i="21"/>
  <c r="H139" i="21"/>
  <c r="E139" i="21"/>
  <c r="D139" i="21"/>
  <c r="C139" i="21"/>
  <c r="J65" i="21"/>
  <c r="I65" i="21"/>
  <c r="H65" i="21"/>
  <c r="E65" i="21"/>
  <c r="D65" i="21"/>
  <c r="C65" i="21"/>
  <c r="J145" i="21"/>
  <c r="I145" i="21"/>
  <c r="H145" i="21"/>
  <c r="E145" i="21"/>
  <c r="D145" i="21"/>
  <c r="C145" i="21"/>
  <c r="J147" i="21"/>
  <c r="I147" i="21"/>
  <c r="H147" i="21"/>
  <c r="E147" i="21"/>
  <c r="D147" i="21"/>
  <c r="C147" i="21"/>
  <c r="J131" i="21"/>
  <c r="I131" i="21"/>
  <c r="H131" i="21"/>
  <c r="E131" i="21"/>
  <c r="D131" i="21"/>
  <c r="C131" i="21"/>
  <c r="J80" i="21"/>
  <c r="I80" i="21"/>
  <c r="H80" i="21"/>
  <c r="E80" i="21"/>
  <c r="D80" i="21"/>
  <c r="C80" i="21"/>
  <c r="J87" i="21"/>
  <c r="I87" i="21"/>
  <c r="H87" i="21"/>
  <c r="E87" i="21"/>
  <c r="D87" i="21"/>
  <c r="C87" i="21"/>
  <c r="J121" i="21"/>
  <c r="I121" i="21"/>
  <c r="H121" i="21"/>
  <c r="E121" i="21"/>
  <c r="D121" i="21"/>
  <c r="C121" i="21"/>
  <c r="J138" i="21"/>
  <c r="I138" i="21"/>
  <c r="H138" i="21"/>
  <c r="E138" i="21"/>
  <c r="D138" i="21"/>
  <c r="C138" i="21"/>
  <c r="J18" i="21"/>
  <c r="I18" i="21"/>
  <c r="H18" i="21"/>
  <c r="E18" i="21"/>
  <c r="D18" i="21"/>
  <c r="C18" i="21"/>
  <c r="J24" i="21"/>
  <c r="I24" i="21"/>
  <c r="H24" i="21"/>
  <c r="E24" i="21"/>
  <c r="D24" i="21"/>
  <c r="C24" i="21"/>
  <c r="J64" i="21"/>
  <c r="I64" i="21"/>
  <c r="H64" i="21"/>
  <c r="E64" i="21"/>
  <c r="D64" i="21"/>
  <c r="C64" i="21"/>
  <c r="J72" i="21"/>
  <c r="I72" i="21"/>
  <c r="H72" i="21"/>
  <c r="E72" i="21"/>
  <c r="D72" i="21"/>
  <c r="C72" i="21"/>
  <c r="J148" i="21"/>
  <c r="I148" i="21"/>
  <c r="H148" i="21"/>
  <c r="E148" i="21"/>
  <c r="D148" i="21"/>
  <c r="C148" i="21"/>
  <c r="J159" i="21"/>
  <c r="I159" i="21"/>
  <c r="H159" i="21"/>
  <c r="E159" i="21"/>
  <c r="D159" i="21"/>
  <c r="C159" i="21"/>
  <c r="J144" i="21"/>
  <c r="I144" i="21"/>
  <c r="H144" i="21"/>
  <c r="E144" i="21"/>
  <c r="D144" i="21"/>
  <c r="C144" i="21"/>
  <c r="J149" i="21"/>
  <c r="I149" i="21"/>
  <c r="H149" i="21"/>
  <c r="E149" i="21"/>
  <c r="D149" i="21"/>
  <c r="C149" i="21"/>
  <c r="J61" i="21"/>
  <c r="I61" i="21"/>
  <c r="H61" i="21"/>
  <c r="E61" i="21"/>
  <c r="D61" i="21"/>
  <c r="C61" i="21"/>
  <c r="J89" i="21"/>
  <c r="I89" i="21"/>
  <c r="H89" i="21"/>
  <c r="E89" i="21"/>
  <c r="D89" i="21"/>
  <c r="C89" i="21"/>
  <c r="J76" i="21"/>
  <c r="I76" i="21"/>
  <c r="H76" i="21"/>
  <c r="E76" i="21"/>
  <c r="D76" i="21"/>
  <c r="C76" i="21"/>
  <c r="J41" i="21"/>
  <c r="I41" i="21"/>
  <c r="H41" i="21"/>
  <c r="E41" i="21"/>
  <c r="D41" i="21"/>
  <c r="C41" i="21"/>
  <c r="J158" i="21"/>
  <c r="I158" i="21"/>
  <c r="H158" i="21"/>
  <c r="E158" i="21"/>
  <c r="D158" i="21"/>
  <c r="C158" i="21"/>
  <c r="J113" i="21"/>
  <c r="I113" i="21"/>
  <c r="H113" i="21"/>
  <c r="E113" i="21"/>
  <c r="D113" i="21"/>
  <c r="C113" i="21"/>
  <c r="J59" i="21"/>
  <c r="I59" i="21"/>
  <c r="H59" i="21"/>
  <c r="E59" i="21"/>
  <c r="D59" i="21"/>
  <c r="C59" i="21"/>
  <c r="J42" i="21"/>
  <c r="I42" i="21"/>
  <c r="H42" i="21"/>
  <c r="E42" i="21"/>
  <c r="D42" i="21"/>
  <c r="C42" i="21"/>
  <c r="J73" i="21"/>
  <c r="I73" i="21"/>
  <c r="H73" i="21"/>
  <c r="E73" i="21"/>
  <c r="D73" i="21"/>
  <c r="C73" i="21"/>
  <c r="J15" i="21"/>
  <c r="I15" i="21"/>
  <c r="H15" i="21"/>
  <c r="E15" i="21"/>
  <c r="D15" i="21"/>
  <c r="C15" i="21"/>
  <c r="J20" i="21"/>
  <c r="I20" i="21"/>
  <c r="H20" i="21"/>
  <c r="E20" i="21"/>
  <c r="D20" i="21"/>
  <c r="C20" i="21"/>
  <c r="J105" i="21"/>
  <c r="I105" i="21"/>
  <c r="H105" i="21"/>
  <c r="E105" i="21"/>
  <c r="D105" i="21"/>
  <c r="C105" i="21"/>
  <c r="J90" i="21"/>
  <c r="I90" i="21"/>
  <c r="H90" i="21"/>
  <c r="E90" i="21"/>
  <c r="D90" i="21"/>
  <c r="C90" i="21"/>
  <c r="J69" i="21"/>
  <c r="I69" i="21"/>
  <c r="H69" i="21"/>
  <c r="E69" i="21"/>
  <c r="D69" i="21"/>
  <c r="C69" i="21"/>
  <c r="J53" i="21"/>
  <c r="I53" i="21"/>
  <c r="H53" i="21"/>
  <c r="E53" i="21"/>
  <c r="D53" i="21"/>
  <c r="C53" i="21"/>
  <c r="J152" i="21"/>
  <c r="I152" i="21"/>
  <c r="H152" i="21"/>
  <c r="E152" i="21"/>
  <c r="D152" i="21"/>
  <c r="C152" i="21"/>
  <c r="J84" i="21"/>
  <c r="I84" i="21"/>
  <c r="H84" i="21"/>
  <c r="E84" i="21"/>
  <c r="D84" i="21"/>
  <c r="C84" i="21"/>
  <c r="J92" i="21"/>
  <c r="I92" i="21"/>
  <c r="H92" i="21"/>
  <c r="E92" i="21"/>
  <c r="D92" i="21"/>
  <c r="C92" i="21"/>
  <c r="J50" i="21"/>
  <c r="I50" i="21"/>
  <c r="H50" i="21"/>
  <c r="E50" i="21"/>
  <c r="D50" i="21"/>
  <c r="C50" i="21"/>
  <c r="J35" i="21"/>
  <c r="I35" i="21"/>
  <c r="H35" i="21"/>
  <c r="E35" i="21"/>
  <c r="D35" i="21"/>
  <c r="C35" i="21"/>
  <c r="J22" i="21"/>
  <c r="I22" i="21"/>
  <c r="H22" i="21"/>
  <c r="E22" i="21"/>
  <c r="D22" i="21"/>
  <c r="C22" i="21"/>
  <c r="J81" i="21"/>
  <c r="I81" i="21"/>
  <c r="H81" i="21"/>
  <c r="E81" i="21"/>
  <c r="D81" i="21"/>
  <c r="C81" i="21"/>
  <c r="J46" i="21"/>
  <c r="I46" i="21"/>
  <c r="H46" i="21"/>
  <c r="E46" i="21"/>
  <c r="D46" i="21"/>
  <c r="C46" i="21"/>
  <c r="J19" i="21"/>
  <c r="I19" i="21"/>
  <c r="H19" i="21"/>
  <c r="E19" i="21"/>
  <c r="D19" i="21"/>
  <c r="C19" i="21"/>
  <c r="J130" i="21"/>
  <c r="I130" i="21"/>
  <c r="H130" i="21"/>
  <c r="E130" i="21"/>
  <c r="D130" i="21"/>
  <c r="C130" i="21"/>
  <c r="J116" i="21"/>
  <c r="I116" i="21"/>
  <c r="H116" i="21"/>
  <c r="E116" i="21"/>
  <c r="D116" i="21"/>
  <c r="C116" i="21"/>
  <c r="J150" i="21"/>
  <c r="I150" i="21"/>
  <c r="H150" i="21"/>
  <c r="E150" i="21"/>
  <c r="D150" i="21"/>
  <c r="C150" i="21"/>
  <c r="J157" i="21"/>
  <c r="I157" i="21"/>
  <c r="H157" i="21"/>
  <c r="E157" i="21"/>
  <c r="D157" i="21"/>
  <c r="C157" i="21"/>
  <c r="J128" i="21"/>
  <c r="I128" i="21"/>
  <c r="H128" i="21"/>
  <c r="E128" i="21"/>
  <c r="D128" i="21"/>
  <c r="C128" i="21"/>
  <c r="J124" i="21"/>
  <c r="I124" i="21"/>
  <c r="H124" i="21"/>
  <c r="E124" i="21"/>
  <c r="D124" i="21"/>
  <c r="C124" i="21"/>
  <c r="J143" i="21"/>
  <c r="I143" i="21"/>
  <c r="H143" i="21"/>
  <c r="E143" i="21"/>
  <c r="D143" i="21"/>
  <c r="C143" i="21"/>
  <c r="J155" i="21"/>
  <c r="I155" i="21"/>
  <c r="H155" i="21"/>
  <c r="E155" i="21"/>
  <c r="D155" i="21"/>
  <c r="C155" i="21"/>
  <c r="J60" i="21"/>
  <c r="I60" i="21"/>
  <c r="H60" i="21"/>
  <c r="E60" i="21"/>
  <c r="D60" i="21"/>
  <c r="C60" i="21"/>
  <c r="J112" i="21"/>
  <c r="I112" i="21"/>
  <c r="H112" i="21"/>
  <c r="E112" i="21"/>
  <c r="D112" i="21"/>
  <c r="C112" i="21"/>
  <c r="J63" i="21"/>
  <c r="I63" i="21"/>
  <c r="H63" i="21"/>
  <c r="E63" i="21"/>
  <c r="D63" i="21"/>
  <c r="C63" i="21"/>
  <c r="J123" i="21"/>
  <c r="I123" i="21"/>
  <c r="H123" i="21"/>
  <c r="E123" i="21"/>
  <c r="D123" i="21"/>
  <c r="C123" i="21"/>
  <c r="J107" i="21"/>
  <c r="I107" i="21"/>
  <c r="H107" i="21"/>
  <c r="E107" i="21"/>
  <c r="D107" i="21"/>
  <c r="C107" i="21"/>
  <c r="J132" i="21"/>
  <c r="I132" i="21"/>
  <c r="H132" i="21"/>
  <c r="E132" i="21"/>
  <c r="D132" i="21"/>
  <c r="C132" i="21"/>
  <c r="J101" i="21"/>
  <c r="I101" i="21"/>
  <c r="H101" i="21"/>
  <c r="E101" i="21"/>
  <c r="D101" i="21"/>
  <c r="C101" i="21"/>
  <c r="J134" i="21"/>
  <c r="I134" i="21"/>
  <c r="H134" i="21"/>
  <c r="E134" i="21"/>
  <c r="D134" i="21"/>
  <c r="C134" i="21"/>
  <c r="J30" i="21"/>
  <c r="I30" i="21"/>
  <c r="H30" i="21"/>
  <c r="E30" i="21"/>
  <c r="D30" i="21"/>
  <c r="C30" i="21"/>
  <c r="J36" i="21"/>
  <c r="I36" i="21"/>
  <c r="H36" i="21"/>
  <c r="E36" i="21"/>
  <c r="D36" i="21"/>
  <c r="C36" i="21"/>
  <c r="J51" i="21"/>
  <c r="I51" i="21"/>
  <c r="H51" i="21"/>
  <c r="E51" i="21"/>
  <c r="D51" i="21"/>
  <c r="C51" i="21"/>
  <c r="J104" i="21"/>
  <c r="I104" i="21"/>
  <c r="H104" i="21"/>
  <c r="E104" i="21"/>
  <c r="D104" i="21"/>
  <c r="C104" i="21"/>
  <c r="J162" i="21"/>
  <c r="I162" i="21"/>
  <c r="H162" i="21"/>
  <c r="E162" i="21"/>
  <c r="D162" i="21"/>
  <c r="C162" i="21"/>
  <c r="J43" i="21"/>
  <c r="I43" i="21"/>
  <c r="H43" i="21"/>
  <c r="E43" i="21"/>
  <c r="D43" i="21"/>
  <c r="C43" i="21"/>
  <c r="J122" i="21"/>
  <c r="I122" i="21"/>
  <c r="H122" i="21"/>
  <c r="E122" i="21"/>
  <c r="D122" i="21"/>
  <c r="C122" i="21"/>
  <c r="J49" i="21"/>
  <c r="I49" i="21"/>
  <c r="H49" i="21"/>
  <c r="E49" i="21"/>
  <c r="D49" i="21"/>
  <c r="C49" i="21"/>
  <c r="J100" i="21"/>
  <c r="I100" i="21"/>
  <c r="H100" i="21"/>
  <c r="E100" i="21"/>
  <c r="D100" i="21"/>
  <c r="C100" i="21"/>
  <c r="J99" i="21"/>
  <c r="I99" i="21"/>
  <c r="H99" i="21"/>
  <c r="E99" i="21"/>
  <c r="D99" i="21"/>
  <c r="C99" i="21"/>
  <c r="J57" i="21"/>
  <c r="I57" i="21"/>
  <c r="H57" i="21"/>
  <c r="E57" i="21"/>
  <c r="D57" i="21"/>
  <c r="C57" i="21"/>
  <c r="J32" i="21"/>
  <c r="I32" i="21"/>
  <c r="H32" i="21"/>
  <c r="E32" i="21"/>
  <c r="D32" i="21"/>
  <c r="C32" i="21"/>
  <c r="J45" i="21"/>
  <c r="I45" i="21"/>
  <c r="H45" i="21"/>
  <c r="E45" i="21"/>
  <c r="D45" i="21"/>
  <c r="C45" i="21"/>
  <c r="J26" i="21"/>
  <c r="I26" i="21"/>
  <c r="H26" i="21"/>
  <c r="E26" i="21"/>
  <c r="D26" i="21"/>
  <c r="C26" i="21"/>
  <c r="J140" i="21"/>
  <c r="I140" i="21"/>
  <c r="H140" i="21"/>
  <c r="E140" i="21"/>
  <c r="D140" i="21"/>
  <c r="C140" i="21"/>
  <c r="J94" i="21"/>
  <c r="I94" i="21"/>
  <c r="H94" i="21"/>
  <c r="E94" i="21"/>
  <c r="D94" i="21"/>
  <c r="C94" i="21"/>
  <c r="J25" i="21"/>
  <c r="I25" i="21"/>
  <c r="H25" i="21"/>
  <c r="E25" i="21"/>
  <c r="D25" i="21"/>
  <c r="C25" i="21"/>
  <c r="J70" i="21"/>
  <c r="I70" i="21"/>
  <c r="H70" i="21"/>
  <c r="E70" i="21"/>
  <c r="D70" i="21"/>
  <c r="C70" i="21"/>
  <c r="J118" i="21"/>
  <c r="I118" i="21"/>
  <c r="H118" i="21"/>
  <c r="E118" i="21"/>
  <c r="D118" i="21"/>
  <c r="C118" i="21"/>
  <c r="J21" i="21"/>
  <c r="I21" i="21"/>
  <c r="H21" i="21"/>
  <c r="E21" i="21"/>
  <c r="D21" i="21"/>
  <c r="C21" i="21"/>
  <c r="J16" i="21"/>
  <c r="I16" i="21"/>
  <c r="H16" i="21"/>
  <c r="E16" i="21"/>
  <c r="D16" i="21"/>
  <c r="C16" i="21"/>
  <c r="J29" i="21"/>
  <c r="I29" i="21"/>
  <c r="H29" i="21"/>
  <c r="E29" i="21"/>
  <c r="D29" i="21"/>
  <c r="C29" i="21"/>
  <c r="J40" i="21"/>
  <c r="I40" i="21"/>
  <c r="H40" i="21"/>
  <c r="E40" i="21"/>
  <c r="D40" i="21"/>
  <c r="C40" i="21"/>
  <c r="J103" i="21"/>
  <c r="I103" i="21"/>
  <c r="H103" i="21"/>
  <c r="E103" i="21"/>
  <c r="D103" i="21"/>
  <c r="C103" i="21"/>
  <c r="J27" i="21"/>
  <c r="I27" i="21"/>
  <c r="H27" i="21"/>
  <c r="E27" i="21"/>
  <c r="D27" i="21"/>
  <c r="C27" i="21"/>
  <c r="J37" i="21"/>
  <c r="I37" i="21"/>
  <c r="H37" i="21"/>
  <c r="E37" i="21"/>
  <c r="D37" i="21"/>
  <c r="C37" i="21"/>
  <c r="J79" i="21"/>
  <c r="I79" i="21"/>
  <c r="H79" i="21"/>
  <c r="E79" i="21"/>
  <c r="D79" i="21"/>
  <c r="C79" i="21"/>
  <c r="J83" i="21"/>
  <c r="I83" i="21"/>
  <c r="H83" i="21"/>
  <c r="E83" i="21"/>
  <c r="D83" i="21"/>
  <c r="C83" i="21"/>
  <c r="J28" i="21"/>
  <c r="I28" i="21"/>
  <c r="H28" i="21"/>
  <c r="E28" i="21"/>
  <c r="D28" i="21"/>
  <c r="C28" i="21"/>
  <c r="J161" i="21"/>
  <c r="I161" i="21"/>
  <c r="H161" i="21"/>
  <c r="E161" i="21"/>
  <c r="D161" i="21"/>
  <c r="C161" i="21"/>
  <c r="J120" i="21"/>
  <c r="I120" i="21"/>
  <c r="H120" i="21"/>
  <c r="E120" i="21"/>
  <c r="D120" i="21"/>
  <c r="C120" i="21"/>
  <c r="J44" i="21"/>
  <c r="I44" i="21"/>
  <c r="H44" i="21"/>
  <c r="E44" i="21"/>
  <c r="D44" i="21"/>
  <c r="C44" i="21"/>
  <c r="J109" i="21"/>
  <c r="I109" i="21"/>
  <c r="H109" i="21"/>
  <c r="E109" i="21"/>
  <c r="D109" i="21"/>
  <c r="C109" i="21"/>
  <c r="J33" i="21"/>
  <c r="I33" i="21"/>
  <c r="H33" i="21"/>
  <c r="E33" i="21"/>
  <c r="D33" i="21"/>
  <c r="C33" i="21"/>
  <c r="J102" i="21"/>
  <c r="I102" i="21"/>
  <c r="H102" i="21"/>
  <c r="E102" i="21"/>
  <c r="D102" i="21"/>
  <c r="C102" i="21"/>
  <c r="J17" i="21"/>
  <c r="I17" i="21"/>
  <c r="H17" i="21"/>
  <c r="E17" i="21"/>
  <c r="D17" i="21"/>
  <c r="C17" i="21"/>
  <c r="J34" i="21"/>
  <c r="I34" i="21"/>
  <c r="H34" i="21"/>
  <c r="E34" i="21"/>
  <c r="D34" i="21"/>
  <c r="C34" i="21"/>
  <c r="J16" i="15"/>
  <c r="H16" i="15"/>
  <c r="I16" i="15"/>
  <c r="J17" i="15"/>
  <c r="H17" i="15"/>
  <c r="I17" i="15"/>
  <c r="J18" i="15"/>
  <c r="H18" i="15"/>
  <c r="I18" i="15"/>
  <c r="J19" i="15"/>
  <c r="H19" i="15"/>
  <c r="I19" i="15"/>
  <c r="J20" i="15"/>
  <c r="H20" i="15"/>
  <c r="I20" i="15"/>
  <c r="J21" i="15"/>
  <c r="H21" i="15"/>
  <c r="I21" i="15"/>
  <c r="J22" i="15"/>
  <c r="H22" i="15"/>
  <c r="I22" i="15"/>
  <c r="J23" i="15"/>
  <c r="H23" i="15"/>
  <c r="I23" i="15"/>
  <c r="J24" i="15"/>
  <c r="H24" i="15"/>
  <c r="I24" i="15"/>
  <c r="J25" i="15"/>
  <c r="H25" i="15"/>
  <c r="I25" i="15"/>
  <c r="J26" i="15"/>
  <c r="H26" i="15"/>
  <c r="I26" i="15"/>
  <c r="J27" i="15"/>
  <c r="H27" i="15"/>
  <c r="I27" i="15"/>
  <c r="J28" i="15"/>
  <c r="H28" i="15"/>
  <c r="I28" i="15"/>
  <c r="J29" i="15"/>
  <c r="H29" i="15"/>
  <c r="I29" i="15"/>
  <c r="J30" i="15"/>
  <c r="H30" i="15"/>
  <c r="I30" i="15"/>
  <c r="J31" i="15"/>
  <c r="H31" i="15"/>
  <c r="I31" i="15"/>
  <c r="J32" i="15"/>
  <c r="H32" i="15"/>
  <c r="I32" i="15"/>
  <c r="J33" i="15"/>
  <c r="H33" i="15"/>
  <c r="I33" i="15"/>
  <c r="J34" i="15"/>
  <c r="H34" i="15"/>
  <c r="I34" i="15"/>
  <c r="J35" i="15"/>
  <c r="H35" i="15"/>
  <c r="I35" i="15"/>
  <c r="J36" i="15"/>
  <c r="H36" i="15"/>
  <c r="I36" i="15"/>
  <c r="J37" i="15"/>
  <c r="H37" i="15"/>
  <c r="I37" i="15"/>
  <c r="J38" i="15"/>
  <c r="H38" i="15"/>
  <c r="I38" i="15"/>
  <c r="J39" i="15"/>
  <c r="H39" i="15"/>
  <c r="I39" i="15"/>
  <c r="J40" i="15"/>
  <c r="H40" i="15"/>
  <c r="I40" i="15"/>
  <c r="J41" i="15"/>
  <c r="H41" i="15"/>
  <c r="I41" i="15"/>
  <c r="J42" i="15"/>
  <c r="H42" i="15"/>
  <c r="I42" i="15"/>
  <c r="J43" i="15"/>
  <c r="H43" i="15"/>
  <c r="I43" i="15"/>
  <c r="J44" i="15"/>
  <c r="H44" i="15"/>
  <c r="I44" i="15"/>
  <c r="J45" i="15"/>
  <c r="H45" i="15"/>
  <c r="I45" i="15"/>
  <c r="J46" i="15"/>
  <c r="H46" i="15"/>
  <c r="I46" i="15"/>
  <c r="J47" i="15"/>
  <c r="H47" i="15"/>
  <c r="I47" i="15"/>
  <c r="J48" i="15"/>
  <c r="H48" i="15"/>
  <c r="I48" i="15"/>
  <c r="J49" i="15"/>
  <c r="H49" i="15"/>
  <c r="I49" i="15"/>
  <c r="J50" i="15"/>
  <c r="H50" i="15"/>
  <c r="I50" i="15"/>
  <c r="J51" i="15"/>
  <c r="H51" i="15"/>
  <c r="I51" i="15"/>
  <c r="J52" i="15"/>
  <c r="H52" i="15"/>
  <c r="I52" i="15"/>
  <c r="J53" i="15"/>
  <c r="H53" i="15"/>
  <c r="I53" i="15"/>
  <c r="J54" i="15"/>
  <c r="H54" i="15"/>
  <c r="I54" i="15"/>
  <c r="J55" i="15"/>
  <c r="H55" i="15"/>
  <c r="I55" i="15"/>
  <c r="J56" i="15"/>
  <c r="H56" i="15"/>
  <c r="I56" i="15"/>
  <c r="J57" i="15"/>
  <c r="H57" i="15"/>
  <c r="I57" i="15"/>
  <c r="J58" i="15"/>
  <c r="H58" i="15"/>
  <c r="I58" i="15"/>
  <c r="J59" i="15"/>
  <c r="H59" i="15"/>
  <c r="I59" i="15"/>
  <c r="J60" i="15"/>
  <c r="H60" i="15"/>
  <c r="I60" i="15"/>
  <c r="J61" i="15"/>
  <c r="H61" i="15"/>
  <c r="I61" i="15"/>
  <c r="J62" i="15"/>
  <c r="H62" i="15"/>
  <c r="I62" i="15"/>
  <c r="J63" i="15"/>
  <c r="H63" i="15"/>
  <c r="I63" i="15"/>
  <c r="J64" i="15"/>
  <c r="H64" i="15"/>
  <c r="I64" i="15"/>
  <c r="J65" i="15"/>
  <c r="H65" i="15"/>
  <c r="I65" i="15"/>
  <c r="J66" i="15"/>
  <c r="H66" i="15"/>
  <c r="I66" i="15"/>
  <c r="J67" i="15"/>
  <c r="H67" i="15"/>
  <c r="I67" i="15"/>
  <c r="J68" i="15"/>
  <c r="H68" i="15"/>
  <c r="I68" i="15"/>
  <c r="J69" i="15"/>
  <c r="H69" i="15"/>
  <c r="I69" i="15"/>
  <c r="J70" i="15"/>
  <c r="H70" i="15"/>
  <c r="I70" i="15"/>
  <c r="J71" i="15"/>
  <c r="H71" i="15"/>
  <c r="I71" i="15"/>
  <c r="J72" i="15"/>
  <c r="H72" i="15"/>
  <c r="I72" i="15"/>
  <c r="J73" i="15"/>
  <c r="H73" i="15"/>
  <c r="I73" i="15"/>
  <c r="J74" i="15"/>
  <c r="H74" i="15"/>
  <c r="I74" i="15"/>
  <c r="J75" i="15"/>
  <c r="H75" i="15"/>
  <c r="I75" i="15"/>
  <c r="J76" i="15"/>
  <c r="H76" i="15"/>
  <c r="I76" i="15"/>
  <c r="J77" i="15"/>
  <c r="H77" i="15"/>
  <c r="I77" i="15"/>
  <c r="J78" i="15"/>
  <c r="H78" i="15"/>
  <c r="I78" i="15"/>
  <c r="J79" i="15"/>
  <c r="H79" i="15"/>
  <c r="I79" i="15"/>
  <c r="J80" i="15"/>
  <c r="H80" i="15"/>
  <c r="I80" i="15"/>
  <c r="J81" i="15"/>
  <c r="H81" i="15"/>
  <c r="I81" i="15"/>
  <c r="J82" i="15"/>
  <c r="H82" i="15"/>
  <c r="I82" i="15"/>
  <c r="J83" i="15"/>
  <c r="H83" i="15"/>
  <c r="I83" i="15"/>
  <c r="J84" i="15"/>
  <c r="H84" i="15"/>
  <c r="I84" i="15"/>
  <c r="J85" i="15"/>
  <c r="H85" i="15"/>
  <c r="I85" i="15"/>
  <c r="J86" i="15"/>
  <c r="H86" i="15"/>
  <c r="I86" i="15"/>
  <c r="J87" i="15"/>
  <c r="H87" i="15"/>
  <c r="I87" i="15"/>
  <c r="J88" i="15"/>
  <c r="H88" i="15"/>
  <c r="I88" i="15"/>
  <c r="J89" i="15"/>
  <c r="H89" i="15"/>
  <c r="I89" i="15"/>
  <c r="J90" i="15"/>
  <c r="H90" i="15"/>
  <c r="I90" i="15"/>
  <c r="J91" i="15"/>
  <c r="H91" i="15"/>
  <c r="I91" i="15"/>
  <c r="J92" i="15"/>
  <c r="H92" i="15"/>
  <c r="I92" i="15"/>
  <c r="J93" i="15"/>
  <c r="H93" i="15"/>
  <c r="I93" i="15"/>
  <c r="J94" i="15"/>
  <c r="H94" i="15"/>
  <c r="I94" i="15"/>
  <c r="J95" i="15"/>
  <c r="H95" i="15"/>
  <c r="I95" i="15"/>
  <c r="J96" i="15"/>
  <c r="H96" i="15"/>
  <c r="I96" i="15"/>
  <c r="J97" i="15"/>
  <c r="H97" i="15"/>
  <c r="I97" i="15"/>
  <c r="J98" i="15"/>
  <c r="H98" i="15"/>
  <c r="I98" i="15"/>
  <c r="J99" i="15"/>
  <c r="H99" i="15"/>
  <c r="I99" i="15"/>
  <c r="J100" i="15"/>
  <c r="H100" i="15"/>
  <c r="I100" i="15"/>
  <c r="J101" i="15"/>
  <c r="H101" i="15"/>
  <c r="I101" i="15"/>
  <c r="J102" i="15"/>
  <c r="H102" i="15"/>
  <c r="I102" i="15"/>
  <c r="J103" i="15"/>
  <c r="H103" i="15"/>
  <c r="I103" i="15"/>
  <c r="J104" i="15"/>
  <c r="H104" i="15"/>
  <c r="I104" i="15"/>
  <c r="J105" i="15"/>
  <c r="H105" i="15"/>
  <c r="I105" i="15"/>
  <c r="J106" i="15"/>
  <c r="H106" i="15"/>
  <c r="I106" i="15"/>
  <c r="J107" i="15"/>
  <c r="H107" i="15"/>
  <c r="I107" i="15"/>
  <c r="J108" i="15"/>
  <c r="H108" i="15"/>
  <c r="I108" i="15"/>
  <c r="J109" i="15"/>
  <c r="H109" i="15"/>
  <c r="I109" i="15"/>
  <c r="J110" i="15"/>
  <c r="H110" i="15"/>
  <c r="I110" i="15"/>
  <c r="J111" i="15"/>
  <c r="H111" i="15"/>
  <c r="I111" i="15"/>
  <c r="J112" i="15"/>
  <c r="H112" i="15"/>
  <c r="I112" i="15"/>
  <c r="J113" i="15"/>
  <c r="H113" i="15"/>
  <c r="I113" i="15"/>
  <c r="J114" i="15"/>
  <c r="H114" i="15"/>
  <c r="I114" i="15"/>
  <c r="J115" i="15"/>
  <c r="H115" i="15"/>
  <c r="I115" i="15"/>
  <c r="J116" i="15"/>
  <c r="H116" i="15"/>
  <c r="I116" i="15"/>
  <c r="J117" i="15"/>
  <c r="H117" i="15"/>
  <c r="I117" i="15"/>
  <c r="J118" i="15"/>
  <c r="H118" i="15"/>
  <c r="I118" i="15"/>
  <c r="J119" i="15"/>
  <c r="H119" i="15"/>
  <c r="I119" i="15"/>
  <c r="J120" i="15"/>
  <c r="H120" i="15"/>
  <c r="I120" i="15"/>
  <c r="J121" i="15"/>
  <c r="H121" i="15"/>
  <c r="I121" i="15"/>
  <c r="J122" i="15"/>
  <c r="H122" i="15"/>
  <c r="I122" i="15"/>
  <c r="J123" i="15"/>
  <c r="H123" i="15"/>
  <c r="I123" i="15"/>
  <c r="J124" i="15"/>
  <c r="H124" i="15"/>
  <c r="I124" i="15"/>
  <c r="J125" i="15"/>
  <c r="H125" i="15"/>
  <c r="I125" i="15"/>
  <c r="J126" i="15"/>
  <c r="H126" i="15"/>
  <c r="I126" i="15"/>
  <c r="J127" i="15"/>
  <c r="H127" i="15"/>
  <c r="I127" i="15"/>
  <c r="J128" i="15"/>
  <c r="H128" i="15"/>
  <c r="I128" i="15"/>
  <c r="J129" i="15"/>
  <c r="H129" i="15"/>
  <c r="I129" i="15"/>
  <c r="J130" i="15"/>
  <c r="H130" i="15"/>
  <c r="I130" i="15"/>
  <c r="J131" i="15"/>
  <c r="H131" i="15"/>
  <c r="I131" i="15"/>
  <c r="J132" i="15"/>
  <c r="H132" i="15"/>
  <c r="I132" i="15"/>
  <c r="J133" i="15"/>
  <c r="H133" i="15"/>
  <c r="I133" i="15"/>
  <c r="J134" i="15"/>
  <c r="H134" i="15"/>
  <c r="I134" i="15"/>
  <c r="J135" i="15"/>
  <c r="H135" i="15"/>
  <c r="I135" i="15"/>
  <c r="J136" i="15"/>
  <c r="H136" i="15"/>
  <c r="I136" i="15"/>
  <c r="J137" i="15"/>
  <c r="H137" i="15"/>
  <c r="I137" i="15"/>
  <c r="J138" i="15"/>
  <c r="H138" i="15"/>
  <c r="I138" i="15"/>
  <c r="J139" i="15"/>
  <c r="H139" i="15"/>
  <c r="I139" i="15"/>
  <c r="J140" i="15"/>
  <c r="H140" i="15"/>
  <c r="I140" i="15"/>
  <c r="J141" i="15"/>
  <c r="H141" i="15"/>
  <c r="I141" i="15"/>
  <c r="J142" i="15"/>
  <c r="H142" i="15"/>
  <c r="I142" i="15"/>
  <c r="J143" i="15"/>
  <c r="H143" i="15"/>
  <c r="I143" i="15"/>
  <c r="J144" i="15"/>
  <c r="H144" i="15"/>
  <c r="I144" i="15"/>
  <c r="J145" i="15"/>
  <c r="H145" i="15"/>
  <c r="I145" i="15"/>
  <c r="J146" i="15"/>
  <c r="H146" i="15"/>
  <c r="I146" i="15"/>
  <c r="J147" i="15"/>
  <c r="H147" i="15"/>
  <c r="I147" i="15"/>
  <c r="J148" i="15"/>
  <c r="H148" i="15"/>
  <c r="I148" i="15"/>
  <c r="J149" i="15"/>
  <c r="H149" i="15"/>
  <c r="I149" i="15"/>
  <c r="J150" i="15"/>
  <c r="H150" i="15"/>
  <c r="I150" i="15"/>
  <c r="J151" i="15"/>
  <c r="H151" i="15"/>
  <c r="I151" i="15"/>
  <c r="J152" i="15"/>
  <c r="H152" i="15"/>
  <c r="I152" i="15"/>
  <c r="J153" i="15"/>
  <c r="H153" i="15"/>
  <c r="I153" i="15"/>
  <c r="J154" i="15"/>
  <c r="H154" i="15"/>
  <c r="I154" i="15"/>
  <c r="J155" i="15"/>
  <c r="H155" i="15"/>
  <c r="I155" i="15"/>
  <c r="J156" i="15"/>
  <c r="H156" i="15"/>
  <c r="I156" i="15"/>
  <c r="J157" i="15"/>
  <c r="H157" i="15"/>
  <c r="I157" i="15"/>
  <c r="J158" i="15"/>
  <c r="H158" i="15"/>
  <c r="I158" i="15"/>
  <c r="J159" i="15"/>
  <c r="H159" i="15"/>
  <c r="I159" i="15"/>
  <c r="J160" i="15"/>
  <c r="H160" i="15"/>
  <c r="I160" i="15"/>
  <c r="J161" i="15"/>
  <c r="H161" i="15"/>
  <c r="I161" i="15"/>
  <c r="J162" i="15"/>
  <c r="H162" i="15"/>
  <c r="I162" i="15"/>
  <c r="J163" i="15"/>
  <c r="H163" i="15"/>
  <c r="I163" i="15"/>
  <c r="J164" i="15"/>
  <c r="H164" i="15"/>
  <c r="I164" i="15"/>
  <c r="I15" i="15"/>
  <c r="H15" i="15"/>
  <c r="J15" i="15"/>
  <c r="E164" i="15"/>
  <c r="E163" i="15"/>
  <c r="E162" i="15"/>
  <c r="E161" i="15"/>
  <c r="E160" i="15"/>
  <c r="E159" i="15"/>
  <c r="E158" i="15"/>
  <c r="E157" i="15"/>
  <c r="E156" i="15"/>
  <c r="E155" i="15"/>
  <c r="E154" i="15"/>
  <c r="E153" i="15"/>
  <c r="E152" i="15"/>
  <c r="E151" i="15"/>
  <c r="E150" i="15"/>
  <c r="E149" i="15"/>
  <c r="E148" i="15"/>
  <c r="E147" i="15"/>
  <c r="E146" i="15"/>
  <c r="E145" i="15"/>
  <c r="E144" i="15"/>
  <c r="E143" i="15"/>
  <c r="E142" i="15"/>
  <c r="E141" i="15"/>
  <c r="E140" i="15"/>
  <c r="E139" i="15"/>
  <c r="E138" i="15"/>
  <c r="E137" i="15"/>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D164" i="15"/>
  <c r="D163" i="15"/>
  <c r="D162" i="15"/>
  <c r="D161" i="15"/>
  <c r="D160" i="15"/>
  <c r="D159" i="15"/>
  <c r="D158" i="15"/>
  <c r="D157" i="15"/>
  <c r="D156" i="15"/>
  <c r="D155" i="15"/>
  <c r="D154" i="15"/>
  <c r="D153" i="15"/>
  <c r="D152" i="15"/>
  <c r="D151" i="15"/>
  <c r="D150" i="15"/>
  <c r="D149" i="15"/>
  <c r="D148" i="15"/>
  <c r="D147" i="15"/>
  <c r="D146" i="15"/>
  <c r="D145" i="15"/>
  <c r="D144" i="15"/>
  <c r="D143" i="15"/>
  <c r="D142" i="15"/>
  <c r="D141" i="15"/>
  <c r="D140" i="15"/>
  <c r="D139" i="15"/>
  <c r="D138" i="15"/>
  <c r="D137" i="15"/>
  <c r="D136" i="15"/>
  <c r="D135" i="15"/>
  <c r="D134" i="15"/>
  <c r="D133" i="15"/>
  <c r="D132" i="15"/>
  <c r="D131" i="15"/>
  <c r="D130" i="15"/>
  <c r="D129" i="15"/>
  <c r="D128" i="15"/>
  <c r="D127" i="15"/>
  <c r="D126" i="15"/>
  <c r="D125" i="15"/>
  <c r="D124" i="15"/>
  <c r="D123" i="15"/>
  <c r="D122" i="15"/>
  <c r="D121" i="15"/>
  <c r="D120" i="15"/>
  <c r="D119" i="15"/>
  <c r="D118" i="15"/>
  <c r="D117" i="15"/>
  <c r="D116" i="15"/>
  <c r="D115" i="15"/>
  <c r="C164" i="15"/>
  <c r="C163" i="15"/>
  <c r="C162" i="15"/>
  <c r="C161" i="15"/>
  <c r="C160" i="15"/>
  <c r="C159" i="15"/>
  <c r="C158" i="15"/>
  <c r="C157" i="15"/>
  <c r="C156" i="15"/>
  <c r="C155" i="15"/>
  <c r="C154" i="15"/>
  <c r="C153" i="15"/>
  <c r="C152" i="15"/>
  <c r="C151" i="15"/>
  <c r="C150" i="15"/>
  <c r="C149" i="15"/>
  <c r="C148" i="15"/>
  <c r="C147" i="15"/>
  <c r="C146" i="15"/>
  <c r="C145" i="15"/>
  <c r="C144" i="15"/>
  <c r="C143" i="15"/>
  <c r="C142" i="15"/>
  <c r="C141" i="15"/>
  <c r="C140" i="15"/>
  <c r="C139" i="15"/>
  <c r="C138" i="15"/>
  <c r="C137" i="15"/>
  <c r="C136" i="15"/>
  <c r="C135" i="15"/>
  <c r="C134" i="15"/>
  <c r="C133" i="15"/>
  <c r="C132" i="15"/>
  <c r="C131" i="15"/>
  <c r="C130" i="15"/>
  <c r="C129" i="15"/>
  <c r="C128" i="15"/>
  <c r="C127" i="15"/>
  <c r="C126" i="15"/>
  <c r="C125" i="15"/>
  <c r="C124" i="15"/>
  <c r="C123" i="15"/>
  <c r="C122" i="15"/>
  <c r="C121" i="15"/>
  <c r="C120" i="15"/>
  <c r="C119" i="15"/>
  <c r="C118" i="15"/>
  <c r="C117" i="15"/>
  <c r="C116" i="15"/>
  <c r="C115" i="15"/>
  <c r="C114" i="15"/>
  <c r="C113" i="15"/>
  <c r="C112" i="15"/>
  <c r="C111" i="15"/>
  <c r="C110" i="15"/>
  <c r="C109" i="15"/>
  <c r="C108" i="15"/>
  <c r="C107" i="15"/>
  <c r="C106" i="15"/>
  <c r="C105" i="15"/>
  <c r="C104" i="15"/>
  <c r="C103" i="15"/>
  <c r="C102" i="15"/>
  <c r="C101" i="15"/>
  <c r="C100" i="15"/>
  <c r="C99" i="15"/>
  <c r="C98" i="15"/>
  <c r="C97" i="15"/>
  <c r="C96" i="15"/>
  <c r="C95" i="15"/>
  <c r="C94" i="15"/>
  <c r="C93" i="15"/>
  <c r="C92" i="15"/>
  <c r="C91" i="15"/>
  <c r="C90" i="15"/>
  <c r="C89" i="15"/>
  <c r="C88" i="15"/>
  <c r="C87" i="15"/>
  <c r="C86" i="15"/>
  <c r="C85" i="15"/>
  <c r="C84" i="15"/>
  <c r="C83" i="15"/>
  <c r="C82" i="15"/>
  <c r="C81" i="15"/>
  <c r="C80" i="15"/>
  <c r="C79" i="15"/>
  <c r="C78" i="15"/>
  <c r="C77" i="15"/>
  <c r="C76" i="15"/>
  <c r="C75" i="15"/>
  <c r="C74" i="15"/>
  <c r="C73" i="15"/>
  <c r="C72" i="15"/>
  <c r="C71" i="15"/>
  <c r="C70" i="15"/>
  <c r="C69" i="15"/>
  <c r="C68" i="15"/>
  <c r="C67" i="15"/>
  <c r="C66" i="15"/>
  <c r="C65" i="15"/>
  <c r="C64" i="15"/>
  <c r="C63" i="15"/>
  <c r="C62" i="15"/>
  <c r="C61" i="15"/>
  <c r="C60" i="15"/>
  <c r="C59" i="15"/>
  <c r="C58" i="15"/>
  <c r="C57" i="15"/>
  <c r="C56" i="15"/>
  <c r="C55" i="15"/>
  <c r="C54" i="15"/>
  <c r="C53" i="15"/>
  <c r="C52" i="15"/>
  <c r="C51" i="15"/>
  <c r="C50" i="15"/>
  <c r="C49" i="15"/>
  <c r="C48" i="15"/>
  <c r="C47" i="15"/>
  <c r="C46" i="15"/>
  <c r="C45" i="15"/>
  <c r="C44" i="15"/>
  <c r="C43" i="15"/>
  <c r="C42" i="15"/>
  <c r="C41" i="15"/>
  <c r="C40" i="15"/>
  <c r="C39" i="15"/>
  <c r="C38" i="15"/>
  <c r="C37" i="15"/>
  <c r="C36" i="15"/>
  <c r="C35" i="15"/>
  <c r="C34" i="15"/>
  <c r="C33" i="15"/>
  <c r="C32" i="15"/>
  <c r="C31" i="15"/>
  <c r="C30" i="15"/>
  <c r="C29" i="15"/>
  <c r="C28" i="15"/>
  <c r="C27" i="15"/>
  <c r="C26" i="15"/>
  <c r="C25" i="15"/>
  <c r="C24" i="15"/>
  <c r="C23" i="15"/>
  <c r="C22" i="15"/>
  <c r="C21" i="15"/>
  <c r="C20" i="15"/>
  <c r="C19" i="15"/>
  <c r="C18" i="15"/>
  <c r="C17" i="15"/>
  <c r="C16" i="15"/>
  <c r="C15"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BP11" i="8"/>
  <c r="G19" i="15" s="1"/>
  <c r="BO11" i="8"/>
  <c r="BP156" i="8"/>
  <c r="G58" i="21" s="1"/>
  <c r="BO156" i="8"/>
  <c r="BP155" i="8"/>
  <c r="G163" i="15" s="1"/>
  <c r="BO155" i="8"/>
  <c r="BP154" i="8"/>
  <c r="BO154" i="8"/>
  <c r="BP153" i="8"/>
  <c r="G146" i="21" s="1"/>
  <c r="BO153" i="8"/>
  <c r="BP152" i="8"/>
  <c r="G56" i="21" s="1"/>
  <c r="BO152" i="8"/>
  <c r="BP151" i="8"/>
  <c r="G159" i="15" s="1"/>
  <c r="BO151" i="8"/>
  <c r="BP150" i="8"/>
  <c r="G68" i="21" s="1"/>
  <c r="BO150" i="8"/>
  <c r="BP149" i="8"/>
  <c r="G108" i="21" s="1"/>
  <c r="BO149" i="8"/>
  <c r="BP148" i="8"/>
  <c r="G156" i="15" s="1"/>
  <c r="BO148" i="8"/>
  <c r="BP147" i="8"/>
  <c r="G155" i="15" s="1"/>
  <c r="BO147" i="8"/>
  <c r="BP146" i="8"/>
  <c r="G88" i="21" s="1"/>
  <c r="BO146" i="8"/>
  <c r="BP145" i="8"/>
  <c r="G48" i="21" s="1"/>
  <c r="BO145" i="8"/>
  <c r="BP144" i="8"/>
  <c r="G152" i="15" s="1"/>
  <c r="BO144" i="8"/>
  <c r="BP143" i="8"/>
  <c r="G151" i="15" s="1"/>
  <c r="BO143" i="8"/>
  <c r="BP142" i="8"/>
  <c r="G136" i="21" s="1"/>
  <c r="BO142" i="8"/>
  <c r="BP141" i="8"/>
  <c r="G62" i="21" s="1"/>
  <c r="BO141" i="8"/>
  <c r="BP140" i="8"/>
  <c r="G148" i="15" s="1"/>
  <c r="BO140" i="8"/>
  <c r="BP139" i="8"/>
  <c r="G147" i="15" s="1"/>
  <c r="BO139" i="8"/>
  <c r="BP138" i="8"/>
  <c r="G133" i="21" s="1"/>
  <c r="BO138" i="8"/>
  <c r="BP137" i="8"/>
  <c r="G164" i="21" s="1"/>
  <c r="BO137" i="8"/>
  <c r="BP136" i="8"/>
  <c r="G144" i="15" s="1"/>
  <c r="BO136" i="8"/>
  <c r="BP135" i="8"/>
  <c r="G143" i="15" s="1"/>
  <c r="BO135" i="8"/>
  <c r="BP134" i="8"/>
  <c r="G71" i="21" s="1"/>
  <c r="BO134" i="8"/>
  <c r="BP133" i="8"/>
  <c r="G126" i="21" s="1"/>
  <c r="BO133" i="8"/>
  <c r="BP132" i="8"/>
  <c r="G140" i="15" s="1"/>
  <c r="BO132" i="8"/>
  <c r="BP131" i="8"/>
  <c r="G139" i="15" s="1"/>
  <c r="BO131" i="8"/>
  <c r="BP130" i="8"/>
  <c r="G55" i="21" s="1"/>
  <c r="BO130" i="8"/>
  <c r="BP129" i="8"/>
  <c r="G151" i="21" s="1"/>
  <c r="BO129" i="8"/>
  <c r="BP128" i="8"/>
  <c r="G136" i="15" s="1"/>
  <c r="BO128" i="8"/>
  <c r="BP127" i="8"/>
  <c r="G135" i="15" s="1"/>
  <c r="BO127" i="8"/>
  <c r="BP126" i="8"/>
  <c r="G160" i="21" s="1"/>
  <c r="BO126" i="8"/>
  <c r="BP125" i="8"/>
  <c r="G119" i="21" s="1"/>
  <c r="BO125" i="8"/>
  <c r="BP124" i="8"/>
  <c r="G132" i="15" s="1"/>
  <c r="BO124" i="8"/>
  <c r="BP123" i="8"/>
  <c r="G131" i="15" s="1"/>
  <c r="BO123" i="8"/>
  <c r="BP122" i="8"/>
  <c r="G137" i="21" s="1"/>
  <c r="BO122" i="8"/>
  <c r="BP121" i="8"/>
  <c r="G114" i="21" s="1"/>
  <c r="BO121" i="8"/>
  <c r="BP120" i="8"/>
  <c r="G128" i="15" s="1"/>
  <c r="BO120" i="8"/>
  <c r="BP119" i="8"/>
  <c r="G127" i="15" s="1"/>
  <c r="BO119" i="8"/>
  <c r="BP118" i="8"/>
  <c r="G39" i="21" s="1"/>
  <c r="BO118" i="8"/>
  <c r="BP117" i="8"/>
  <c r="G106" i="21" s="1"/>
  <c r="BO117" i="8"/>
  <c r="BP116" i="8"/>
  <c r="G124" i="15" s="1"/>
  <c r="BO116" i="8"/>
  <c r="BP115" i="8"/>
  <c r="G123" i="15" s="1"/>
  <c r="BO115" i="8"/>
  <c r="BP114" i="8"/>
  <c r="G117" i="21" s="1"/>
  <c r="BO114" i="8"/>
  <c r="BP113" i="8"/>
  <c r="G74" i="21" s="1"/>
  <c r="BO113" i="8"/>
  <c r="BP112" i="8"/>
  <c r="G120" i="15" s="1"/>
  <c r="BO112" i="8"/>
  <c r="BP111" i="8"/>
  <c r="G119" i="15" s="1"/>
  <c r="BO111" i="8"/>
  <c r="BP110" i="8"/>
  <c r="G156" i="21" s="1"/>
  <c r="BO110" i="8"/>
  <c r="BP109" i="8"/>
  <c r="G115" i="21" s="1"/>
  <c r="BO109" i="8"/>
  <c r="BP108" i="8"/>
  <c r="G116" i="15" s="1"/>
  <c r="BO108" i="8"/>
  <c r="BP107" i="8"/>
  <c r="G115" i="15" s="1"/>
  <c r="BO107" i="8"/>
  <c r="BP106" i="8"/>
  <c r="G85" i="21" s="1"/>
  <c r="BO106" i="8"/>
  <c r="BP105" i="8"/>
  <c r="G52" i="21" s="1"/>
  <c r="BO105" i="8"/>
  <c r="BP104" i="8"/>
  <c r="G112" i="15" s="1"/>
  <c r="BO104" i="8"/>
  <c r="BP103" i="8"/>
  <c r="G111" i="15" s="1"/>
  <c r="BO103" i="8"/>
  <c r="BP102" i="8"/>
  <c r="G95" i="21" s="1"/>
  <c r="BO102" i="8"/>
  <c r="BP101" i="8"/>
  <c r="G91" i="21" s="1"/>
  <c r="BO101" i="8"/>
  <c r="BP100" i="8"/>
  <c r="G108" i="15" s="1"/>
  <c r="BO100" i="8"/>
  <c r="BP99" i="8"/>
  <c r="G107" i="15" s="1"/>
  <c r="BO99" i="8"/>
  <c r="BP98" i="8"/>
  <c r="G145" i="21" s="1"/>
  <c r="BO98" i="8"/>
  <c r="BP97" i="8"/>
  <c r="G147" i="21" s="1"/>
  <c r="BO97" i="8"/>
  <c r="BP96" i="8"/>
  <c r="G104" i="15" s="1"/>
  <c r="BO96" i="8"/>
  <c r="BP95" i="8"/>
  <c r="G103" i="15" s="1"/>
  <c r="BO95" i="8"/>
  <c r="BP94" i="8"/>
  <c r="G87" i="21" s="1"/>
  <c r="BO94" i="8"/>
  <c r="BP93" i="8"/>
  <c r="G121" i="21" s="1"/>
  <c r="BO93" i="8"/>
  <c r="BP92" i="8"/>
  <c r="G100" i="15" s="1"/>
  <c r="BO92" i="8"/>
  <c r="BP91" i="8"/>
  <c r="G99" i="15" s="1"/>
  <c r="BO91" i="8"/>
  <c r="BP90" i="8"/>
  <c r="G24" i="21" s="1"/>
  <c r="BO90" i="8"/>
  <c r="BP89" i="8"/>
  <c r="G64" i="21" s="1"/>
  <c r="BO89" i="8"/>
  <c r="BP88" i="8"/>
  <c r="G96" i="15" s="1"/>
  <c r="BO88" i="8"/>
  <c r="BP87" i="8"/>
  <c r="G95" i="15" s="1"/>
  <c r="BO87" i="8"/>
  <c r="BP86" i="8"/>
  <c r="G159" i="21" s="1"/>
  <c r="BO86" i="8"/>
  <c r="BP85" i="8"/>
  <c r="G144" i="21" s="1"/>
  <c r="BO85" i="8"/>
  <c r="BP84" i="8"/>
  <c r="G92" i="15" s="1"/>
  <c r="BO84" i="8"/>
  <c r="BP83" i="8"/>
  <c r="G91" i="15" s="1"/>
  <c r="BO83" i="8"/>
  <c r="BP82" i="8"/>
  <c r="G89" i="21" s="1"/>
  <c r="BO82" i="8"/>
  <c r="BP81" i="8"/>
  <c r="G76" i="21" s="1"/>
  <c r="BO81" i="8"/>
  <c r="BP80" i="8"/>
  <c r="G88" i="15" s="1"/>
  <c r="BO80" i="8"/>
  <c r="BP79" i="8"/>
  <c r="G87" i="15" s="1"/>
  <c r="BO79" i="8"/>
  <c r="BP78" i="8"/>
  <c r="G113" i="21" s="1"/>
  <c r="BO78" i="8"/>
  <c r="BP77" i="8"/>
  <c r="G59" i="21" s="1"/>
  <c r="BO77" i="8"/>
  <c r="BP76" i="8"/>
  <c r="G84" i="15" s="1"/>
  <c r="BO76" i="8"/>
  <c r="BP75" i="8"/>
  <c r="G83" i="15" s="1"/>
  <c r="BO75" i="8"/>
  <c r="BP74" i="8"/>
  <c r="G15" i="21" s="1"/>
  <c r="BO74" i="8"/>
  <c r="BP73" i="8"/>
  <c r="G20" i="21" s="1"/>
  <c r="BO73" i="8"/>
  <c r="BP72" i="8"/>
  <c r="G80" i="15" s="1"/>
  <c r="BO72" i="8"/>
  <c r="BP71" i="8"/>
  <c r="G79" i="15" s="1"/>
  <c r="BO71" i="8"/>
  <c r="BP70" i="8"/>
  <c r="G69" i="21" s="1"/>
  <c r="BO70" i="8"/>
  <c r="BP69" i="8"/>
  <c r="G53" i="21" s="1"/>
  <c r="BO69" i="8"/>
  <c r="BP68" i="8"/>
  <c r="G76" i="15" s="1"/>
  <c r="BO68" i="8"/>
  <c r="BP67" i="8"/>
  <c r="G75" i="15" s="1"/>
  <c r="BO67" i="8"/>
  <c r="BP66" i="8"/>
  <c r="G92" i="21" s="1"/>
  <c r="BO66" i="8"/>
  <c r="BP65" i="8"/>
  <c r="G50" i="21" s="1"/>
  <c r="BO65" i="8"/>
  <c r="BP64" i="8"/>
  <c r="G72" i="15" s="1"/>
  <c r="BO64" i="8"/>
  <c r="BP63" i="8"/>
  <c r="G71" i="15" s="1"/>
  <c r="BO63" i="8"/>
  <c r="BP62" i="8"/>
  <c r="G81" i="21" s="1"/>
  <c r="BO62" i="8"/>
  <c r="BP61" i="8"/>
  <c r="G46" i="21" s="1"/>
  <c r="BO61" i="8"/>
  <c r="BP60" i="8"/>
  <c r="G68" i="15" s="1"/>
  <c r="BO60" i="8"/>
  <c r="BP59" i="8"/>
  <c r="G67" i="15" s="1"/>
  <c r="BO59" i="8"/>
  <c r="BP58" i="8"/>
  <c r="G116" i="21" s="1"/>
  <c r="BO58" i="8"/>
  <c r="BP57" i="8"/>
  <c r="G150" i="21" s="1"/>
  <c r="BO57" i="8"/>
  <c r="BP56" i="8"/>
  <c r="G64" i="15" s="1"/>
  <c r="BO56" i="8"/>
  <c r="BP55" i="8"/>
  <c r="G63" i="15" s="1"/>
  <c r="BO55" i="8"/>
  <c r="BP54" i="8"/>
  <c r="G124" i="21" s="1"/>
  <c r="BO54" i="8"/>
  <c r="BP53" i="8"/>
  <c r="G143" i="21" s="1"/>
  <c r="BO53" i="8"/>
  <c r="BP52" i="8"/>
  <c r="G60" i="15" s="1"/>
  <c r="BO52" i="8"/>
  <c r="BP51" i="8"/>
  <c r="G59" i="15" s="1"/>
  <c r="BO51" i="8"/>
  <c r="BP50" i="8"/>
  <c r="G112" i="21" s="1"/>
  <c r="BO50" i="8"/>
  <c r="BP49" i="8"/>
  <c r="G63" i="21" s="1"/>
  <c r="BO49" i="8"/>
  <c r="BP48" i="8"/>
  <c r="G56" i="15" s="1"/>
  <c r="BO48" i="8"/>
  <c r="BP47" i="8"/>
  <c r="G55" i="15" s="1"/>
  <c r="BO47" i="8"/>
  <c r="BP46" i="8"/>
  <c r="G132" i="21" s="1"/>
  <c r="BO46" i="8"/>
  <c r="BP45" i="8"/>
  <c r="G101" i="21" s="1"/>
  <c r="BO45" i="8"/>
  <c r="BP44" i="8"/>
  <c r="G52" i="15" s="1"/>
  <c r="BO44" i="8"/>
  <c r="BP43" i="8"/>
  <c r="G51" i="15" s="1"/>
  <c r="BO43" i="8"/>
  <c r="BP42" i="8"/>
  <c r="G36" i="21" s="1"/>
  <c r="BO42" i="8"/>
  <c r="BP41" i="8"/>
  <c r="G51" i="21" s="1"/>
  <c r="BO41" i="8"/>
  <c r="BP40" i="8"/>
  <c r="G48" i="15" s="1"/>
  <c r="BO40" i="8"/>
  <c r="BP39" i="8"/>
  <c r="G47" i="15" s="1"/>
  <c r="BO39" i="8"/>
  <c r="BP38" i="8"/>
  <c r="G43" i="21" s="1"/>
  <c r="BO38" i="8"/>
  <c r="BP37" i="8"/>
  <c r="G122" i="21" s="1"/>
  <c r="BO37" i="8"/>
  <c r="BP36" i="8"/>
  <c r="G44" i="15" s="1"/>
  <c r="BO36" i="8"/>
  <c r="BP35" i="8"/>
  <c r="G43" i="15" s="1"/>
  <c r="BO35" i="8"/>
  <c r="BP34" i="8"/>
  <c r="G99" i="21" s="1"/>
  <c r="BO34" i="8"/>
  <c r="BP33" i="8"/>
  <c r="G57" i="21" s="1"/>
  <c r="BO33" i="8"/>
  <c r="BP32" i="8"/>
  <c r="G40" i="15" s="1"/>
  <c r="BO32" i="8"/>
  <c r="BP31" i="8"/>
  <c r="G39" i="15" s="1"/>
  <c r="BO31" i="8"/>
  <c r="BP30" i="8"/>
  <c r="G26" i="21" s="1"/>
  <c r="BO30" i="8"/>
  <c r="BP29" i="8"/>
  <c r="G140" i="21" s="1"/>
  <c r="BO29" i="8"/>
  <c r="BP28" i="8"/>
  <c r="G36" i="15" s="1"/>
  <c r="BO28" i="8"/>
  <c r="BP27" i="8"/>
  <c r="G35" i="15" s="1"/>
  <c r="BO27" i="8"/>
  <c r="BP26" i="8"/>
  <c r="G70" i="21" s="1"/>
  <c r="BO26" i="8"/>
  <c r="BP25" i="8"/>
  <c r="G118" i="21" s="1"/>
  <c r="BO25" i="8"/>
  <c r="BP24" i="8"/>
  <c r="G32" i="15" s="1"/>
  <c r="BO24" i="8"/>
  <c r="BP23" i="8"/>
  <c r="G31" i="15" s="1"/>
  <c r="BO23" i="8"/>
  <c r="BP22" i="8"/>
  <c r="G29" i="21" s="1"/>
  <c r="BO22" i="8"/>
  <c r="BP21" i="8"/>
  <c r="G40" i="21" s="1"/>
  <c r="BO21" i="8"/>
  <c r="BP20" i="8"/>
  <c r="G28" i="15" s="1"/>
  <c r="BO20" i="8"/>
  <c r="BP19" i="8"/>
  <c r="G27" i="15" s="1"/>
  <c r="BO19" i="8"/>
  <c r="BP18" i="8"/>
  <c r="G37" i="21" s="1"/>
  <c r="BO18" i="8"/>
  <c r="BP17" i="8"/>
  <c r="G79" i="21" s="1"/>
  <c r="BO17" i="8"/>
  <c r="BP16" i="8"/>
  <c r="G24" i="15" s="1"/>
  <c r="BO16" i="8"/>
  <c r="BP15" i="8"/>
  <c r="G23" i="15" s="1"/>
  <c r="BO15" i="8"/>
  <c r="BP14" i="8"/>
  <c r="G161" i="21" s="1"/>
  <c r="BO14" i="8"/>
  <c r="BP13" i="8"/>
  <c r="G120" i="21" s="1"/>
  <c r="BO13" i="8"/>
  <c r="BP12" i="8"/>
  <c r="G20" i="15" s="1"/>
  <c r="BO12" i="8"/>
  <c r="BP10" i="8"/>
  <c r="G33" i="21" s="1"/>
  <c r="BO10" i="8"/>
  <c r="BP9" i="8"/>
  <c r="G102" i="21" s="1"/>
  <c r="BO9" i="8"/>
  <c r="BP8" i="8"/>
  <c r="G16" i="15" s="1"/>
  <c r="BO8" i="8"/>
  <c r="BP7" i="8"/>
  <c r="G15" i="15" s="1"/>
  <c r="BO7" i="8"/>
  <c r="L155" i="6"/>
  <c r="AA155" i="6" s="1"/>
  <c r="AC155" i="6" s="1"/>
  <c r="K155" i="6"/>
  <c r="J155" i="6"/>
  <c r="Y155" i="6" s="1"/>
  <c r="I155" i="6"/>
  <c r="W155" i="6" s="1"/>
  <c r="H155" i="6"/>
  <c r="G155" i="6"/>
  <c r="F155" i="6"/>
  <c r="E155" i="6"/>
  <c r="L154" i="6"/>
  <c r="AA154" i="6" s="1"/>
  <c r="K154" i="6"/>
  <c r="J154" i="6"/>
  <c r="Y154" i="6" s="1"/>
  <c r="AC154" i="6" s="1"/>
  <c r="I154" i="6"/>
  <c r="W154" i="6" s="1"/>
  <c r="H154" i="6"/>
  <c r="G154" i="6"/>
  <c r="F154" i="6"/>
  <c r="E154" i="6"/>
  <c r="L153" i="6"/>
  <c r="AA153" i="6" s="1"/>
  <c r="AC153" i="6" s="1"/>
  <c r="K153" i="6"/>
  <c r="J153" i="6"/>
  <c r="Y153" i="6" s="1"/>
  <c r="I153" i="6"/>
  <c r="W153" i="6" s="1"/>
  <c r="H153" i="6"/>
  <c r="G153" i="6"/>
  <c r="F153" i="6"/>
  <c r="E153" i="6"/>
  <c r="L152" i="6"/>
  <c r="AA152" i="6" s="1"/>
  <c r="K152" i="6"/>
  <c r="J152" i="6"/>
  <c r="Y152" i="6" s="1"/>
  <c r="AC152" i="6" s="1"/>
  <c r="I152" i="6"/>
  <c r="W152" i="6" s="1"/>
  <c r="H152" i="6"/>
  <c r="G152" i="6"/>
  <c r="F152" i="6"/>
  <c r="E152" i="6"/>
  <c r="L151" i="6"/>
  <c r="AA151" i="6" s="1"/>
  <c r="AC151" i="6" s="1"/>
  <c r="K151" i="6"/>
  <c r="J151" i="6"/>
  <c r="Y151" i="6" s="1"/>
  <c r="I151" i="6"/>
  <c r="W151" i="6" s="1"/>
  <c r="H151" i="6"/>
  <c r="G151" i="6"/>
  <c r="F151" i="6"/>
  <c r="E151" i="6"/>
  <c r="L150" i="6"/>
  <c r="AA150" i="6" s="1"/>
  <c r="K150" i="6"/>
  <c r="J150" i="6"/>
  <c r="Y150" i="6" s="1"/>
  <c r="AC150" i="6" s="1"/>
  <c r="I150" i="6"/>
  <c r="W150" i="6" s="1"/>
  <c r="H150" i="6"/>
  <c r="G150" i="6"/>
  <c r="F150" i="6"/>
  <c r="E150" i="6"/>
  <c r="L149" i="6"/>
  <c r="AA149" i="6" s="1"/>
  <c r="AC149" i="6" s="1"/>
  <c r="K149" i="6"/>
  <c r="J149" i="6"/>
  <c r="Y149" i="6" s="1"/>
  <c r="I149" i="6"/>
  <c r="W149" i="6" s="1"/>
  <c r="H149" i="6"/>
  <c r="G149" i="6"/>
  <c r="F149" i="6"/>
  <c r="E149" i="6"/>
  <c r="L148" i="6"/>
  <c r="AA148" i="6" s="1"/>
  <c r="K148" i="6"/>
  <c r="J148" i="6"/>
  <c r="Y148" i="6" s="1"/>
  <c r="AC148" i="6" s="1"/>
  <c r="I148" i="6"/>
  <c r="W148" i="6" s="1"/>
  <c r="H148" i="6"/>
  <c r="G148" i="6"/>
  <c r="F148" i="6"/>
  <c r="E148" i="6"/>
  <c r="L147" i="6"/>
  <c r="K147" i="6"/>
  <c r="J147" i="6"/>
  <c r="I147" i="6"/>
  <c r="H147" i="6"/>
  <c r="G147" i="6"/>
  <c r="F147" i="6"/>
  <c r="E147" i="6"/>
  <c r="L146" i="6"/>
  <c r="K146" i="6"/>
  <c r="J146" i="6"/>
  <c r="I146" i="6"/>
  <c r="H146" i="6"/>
  <c r="G146" i="6"/>
  <c r="F146" i="6"/>
  <c r="E146" i="6"/>
  <c r="L145" i="6"/>
  <c r="K145" i="6"/>
  <c r="J145" i="6"/>
  <c r="I145" i="6"/>
  <c r="H145" i="6"/>
  <c r="G145" i="6"/>
  <c r="F145" i="6"/>
  <c r="E145" i="6"/>
  <c r="L144" i="6"/>
  <c r="K144" i="6"/>
  <c r="J144" i="6"/>
  <c r="I144" i="6"/>
  <c r="H144" i="6"/>
  <c r="G144" i="6"/>
  <c r="F144" i="6"/>
  <c r="E144" i="6"/>
  <c r="L143" i="6"/>
  <c r="K143" i="6"/>
  <c r="J143" i="6"/>
  <c r="I143" i="6"/>
  <c r="H143" i="6"/>
  <c r="G143" i="6"/>
  <c r="F143" i="6"/>
  <c r="E143" i="6"/>
  <c r="L142" i="6"/>
  <c r="K142" i="6"/>
  <c r="J142" i="6"/>
  <c r="I142" i="6"/>
  <c r="H142" i="6"/>
  <c r="G142" i="6"/>
  <c r="F142" i="6"/>
  <c r="E142" i="6"/>
  <c r="L141" i="6"/>
  <c r="K141" i="6"/>
  <c r="J141" i="6"/>
  <c r="I141" i="6"/>
  <c r="H141" i="6"/>
  <c r="G141" i="6"/>
  <c r="F141" i="6"/>
  <c r="E141" i="6"/>
  <c r="L140" i="6"/>
  <c r="K140" i="6"/>
  <c r="J140" i="6"/>
  <c r="I140" i="6"/>
  <c r="H140" i="6"/>
  <c r="G140" i="6"/>
  <c r="F140" i="6"/>
  <c r="E140" i="6"/>
  <c r="L139" i="6"/>
  <c r="K139" i="6"/>
  <c r="J139" i="6"/>
  <c r="I139" i="6"/>
  <c r="H139" i="6"/>
  <c r="G139" i="6"/>
  <c r="F139" i="6"/>
  <c r="E139" i="6"/>
  <c r="L138" i="6"/>
  <c r="K138" i="6"/>
  <c r="J138" i="6"/>
  <c r="I138" i="6"/>
  <c r="H138" i="6"/>
  <c r="G138" i="6"/>
  <c r="F138" i="6"/>
  <c r="E138" i="6"/>
  <c r="L137" i="6"/>
  <c r="K137" i="6"/>
  <c r="J137" i="6"/>
  <c r="I137" i="6"/>
  <c r="H137" i="6"/>
  <c r="G137" i="6"/>
  <c r="F137" i="6"/>
  <c r="E137" i="6"/>
  <c r="L136" i="6"/>
  <c r="K136" i="6"/>
  <c r="J136" i="6"/>
  <c r="I136" i="6"/>
  <c r="H136" i="6"/>
  <c r="G136" i="6"/>
  <c r="F136" i="6"/>
  <c r="E136" i="6"/>
  <c r="L135" i="6"/>
  <c r="K135" i="6"/>
  <c r="J135" i="6"/>
  <c r="I135" i="6"/>
  <c r="H135" i="6"/>
  <c r="G135" i="6"/>
  <c r="F135" i="6"/>
  <c r="E135" i="6"/>
  <c r="L134" i="6"/>
  <c r="K134" i="6"/>
  <c r="J134" i="6"/>
  <c r="I134" i="6"/>
  <c r="H134" i="6"/>
  <c r="G134" i="6"/>
  <c r="F134" i="6"/>
  <c r="E134" i="6"/>
  <c r="L133" i="6"/>
  <c r="K133" i="6"/>
  <c r="J133" i="6"/>
  <c r="I133" i="6"/>
  <c r="H133" i="6"/>
  <c r="G133" i="6"/>
  <c r="F133" i="6"/>
  <c r="E133" i="6"/>
  <c r="L132" i="6"/>
  <c r="K132" i="6"/>
  <c r="J132" i="6"/>
  <c r="I132" i="6"/>
  <c r="H132" i="6"/>
  <c r="G132" i="6"/>
  <c r="F132" i="6"/>
  <c r="E132" i="6"/>
  <c r="L131" i="6"/>
  <c r="K131" i="6"/>
  <c r="J131" i="6"/>
  <c r="O131" i="6" s="1"/>
  <c r="I131" i="6"/>
  <c r="H131" i="6"/>
  <c r="G131" i="6"/>
  <c r="F131" i="6"/>
  <c r="E131" i="6"/>
  <c r="L130" i="6"/>
  <c r="K130" i="6"/>
  <c r="J130" i="6"/>
  <c r="I130" i="6"/>
  <c r="H130" i="6"/>
  <c r="G130" i="6"/>
  <c r="F130" i="6"/>
  <c r="E130" i="6"/>
  <c r="L129" i="6"/>
  <c r="K129" i="6"/>
  <c r="J129" i="6"/>
  <c r="O129" i="6" s="1"/>
  <c r="I129" i="6"/>
  <c r="H129" i="6"/>
  <c r="G129" i="6"/>
  <c r="F129" i="6"/>
  <c r="E129" i="6"/>
  <c r="L128" i="6"/>
  <c r="K128" i="6"/>
  <c r="J128" i="6"/>
  <c r="O128" i="6" s="1"/>
  <c r="I128" i="6"/>
  <c r="H128" i="6"/>
  <c r="G128" i="6"/>
  <c r="F128" i="6"/>
  <c r="E128" i="6"/>
  <c r="L127" i="6"/>
  <c r="K127" i="6"/>
  <c r="J127" i="6"/>
  <c r="O127" i="6" s="1"/>
  <c r="I127" i="6"/>
  <c r="H127" i="6"/>
  <c r="G127" i="6"/>
  <c r="F127" i="6"/>
  <c r="E127" i="6"/>
  <c r="L126" i="6"/>
  <c r="K126" i="6"/>
  <c r="J126" i="6"/>
  <c r="I126" i="6"/>
  <c r="H126" i="6"/>
  <c r="G126" i="6"/>
  <c r="F126" i="6"/>
  <c r="E126" i="6"/>
  <c r="L125" i="6"/>
  <c r="K125" i="6"/>
  <c r="J125" i="6"/>
  <c r="I125" i="6"/>
  <c r="H125" i="6"/>
  <c r="G125" i="6"/>
  <c r="F125" i="6"/>
  <c r="E125" i="6"/>
  <c r="L124" i="6"/>
  <c r="K124" i="6"/>
  <c r="J124" i="6"/>
  <c r="M124" i="6" s="1"/>
  <c r="I124" i="6"/>
  <c r="H124" i="6"/>
  <c r="G124" i="6"/>
  <c r="F124" i="6"/>
  <c r="E124" i="6"/>
  <c r="L123" i="6"/>
  <c r="K123" i="6"/>
  <c r="J123" i="6"/>
  <c r="I123" i="6"/>
  <c r="H123" i="6"/>
  <c r="G123" i="6"/>
  <c r="F123" i="6"/>
  <c r="E123" i="6"/>
  <c r="L122" i="6"/>
  <c r="K122" i="6"/>
  <c r="J122" i="6"/>
  <c r="O122" i="6" s="1"/>
  <c r="I122" i="6"/>
  <c r="H122" i="6"/>
  <c r="G122" i="6"/>
  <c r="F122" i="6"/>
  <c r="E122" i="6"/>
  <c r="L121" i="6"/>
  <c r="K121" i="6"/>
  <c r="J121" i="6"/>
  <c r="M121" i="6" s="1"/>
  <c r="I121" i="6"/>
  <c r="H121" i="6"/>
  <c r="G121" i="6"/>
  <c r="F121" i="6"/>
  <c r="E121" i="6"/>
  <c r="L120" i="6"/>
  <c r="K120" i="6"/>
  <c r="J120" i="6"/>
  <c r="O120" i="6" s="1"/>
  <c r="I120" i="6"/>
  <c r="H120" i="6"/>
  <c r="G120" i="6"/>
  <c r="F120" i="6"/>
  <c r="E120" i="6"/>
  <c r="L119" i="6"/>
  <c r="K119" i="6"/>
  <c r="J119" i="6"/>
  <c r="O119" i="6" s="1"/>
  <c r="I119" i="6"/>
  <c r="H119" i="6"/>
  <c r="G119" i="6"/>
  <c r="F119" i="6"/>
  <c r="E119" i="6"/>
  <c r="L118" i="6"/>
  <c r="K118" i="6"/>
  <c r="J118" i="6"/>
  <c r="I118" i="6"/>
  <c r="H118" i="6"/>
  <c r="G118" i="6"/>
  <c r="F118" i="6"/>
  <c r="E118" i="6"/>
  <c r="L117" i="6"/>
  <c r="K117" i="6"/>
  <c r="J117" i="6"/>
  <c r="O117" i="6" s="1"/>
  <c r="I117" i="6"/>
  <c r="H117" i="6"/>
  <c r="G117" i="6"/>
  <c r="F117" i="6"/>
  <c r="E117" i="6"/>
  <c r="L116" i="6"/>
  <c r="K116" i="6"/>
  <c r="J116" i="6"/>
  <c r="M116" i="6" s="1"/>
  <c r="I116" i="6"/>
  <c r="H116" i="6"/>
  <c r="G116" i="6"/>
  <c r="F116" i="6"/>
  <c r="E116" i="6"/>
  <c r="L115" i="6"/>
  <c r="K115" i="6"/>
  <c r="J115" i="6"/>
  <c r="O115" i="6" s="1"/>
  <c r="I115" i="6"/>
  <c r="H115" i="6"/>
  <c r="G115" i="6"/>
  <c r="F115" i="6"/>
  <c r="E115" i="6"/>
  <c r="L114" i="6"/>
  <c r="K114" i="6"/>
  <c r="J114" i="6"/>
  <c r="I114" i="6"/>
  <c r="H114" i="6"/>
  <c r="G114" i="6"/>
  <c r="F114" i="6"/>
  <c r="E114" i="6"/>
  <c r="L113" i="6"/>
  <c r="K113" i="6"/>
  <c r="J113" i="6"/>
  <c r="O113" i="6" s="1"/>
  <c r="I113" i="6"/>
  <c r="H113" i="6"/>
  <c r="G113" i="6"/>
  <c r="F113" i="6"/>
  <c r="E113" i="6"/>
  <c r="L112" i="6"/>
  <c r="K112" i="6"/>
  <c r="J112" i="6"/>
  <c r="O112" i="6" s="1"/>
  <c r="I112" i="6"/>
  <c r="H112" i="6"/>
  <c r="G112" i="6"/>
  <c r="F112" i="6"/>
  <c r="E112" i="6"/>
  <c r="L111" i="6"/>
  <c r="K111" i="6"/>
  <c r="J111" i="6"/>
  <c r="O111" i="6" s="1"/>
  <c r="I111" i="6"/>
  <c r="H111" i="6"/>
  <c r="G111" i="6"/>
  <c r="F111" i="6"/>
  <c r="E111" i="6"/>
  <c r="L110" i="6"/>
  <c r="K110" i="6"/>
  <c r="J110" i="6"/>
  <c r="I110" i="6"/>
  <c r="H110" i="6"/>
  <c r="G110" i="6"/>
  <c r="F110" i="6"/>
  <c r="E110" i="6"/>
  <c r="L109" i="6"/>
  <c r="K109" i="6"/>
  <c r="J109" i="6"/>
  <c r="I109" i="6"/>
  <c r="H109" i="6"/>
  <c r="G109" i="6"/>
  <c r="F109" i="6"/>
  <c r="E109" i="6"/>
  <c r="L108" i="6"/>
  <c r="K108" i="6"/>
  <c r="J108" i="6"/>
  <c r="M108" i="6" s="1"/>
  <c r="I108" i="6"/>
  <c r="H108" i="6"/>
  <c r="G108" i="6"/>
  <c r="F108" i="6"/>
  <c r="E108" i="6"/>
  <c r="L107" i="6"/>
  <c r="K107" i="6"/>
  <c r="J107" i="6"/>
  <c r="I107" i="6"/>
  <c r="H107" i="6"/>
  <c r="G107" i="6"/>
  <c r="F107" i="6"/>
  <c r="E107" i="6"/>
  <c r="L106" i="6"/>
  <c r="K106" i="6"/>
  <c r="J106" i="6"/>
  <c r="O106" i="6" s="1"/>
  <c r="I106" i="6"/>
  <c r="H106" i="6"/>
  <c r="G106" i="6"/>
  <c r="F106" i="6"/>
  <c r="E106" i="6"/>
  <c r="L105" i="6"/>
  <c r="K105" i="6"/>
  <c r="J105" i="6"/>
  <c r="M105" i="6" s="1"/>
  <c r="I105" i="6"/>
  <c r="H105" i="6"/>
  <c r="G105" i="6"/>
  <c r="F105" i="6"/>
  <c r="E105" i="6"/>
  <c r="L104" i="6"/>
  <c r="K104" i="6"/>
  <c r="J104" i="6"/>
  <c r="O104" i="6" s="1"/>
  <c r="I104" i="6"/>
  <c r="H104" i="6"/>
  <c r="G104" i="6"/>
  <c r="F104" i="6"/>
  <c r="E104" i="6"/>
  <c r="L103" i="6"/>
  <c r="K103" i="6"/>
  <c r="J103" i="6"/>
  <c r="O103" i="6" s="1"/>
  <c r="I103" i="6"/>
  <c r="H103" i="6"/>
  <c r="G103" i="6"/>
  <c r="F103" i="6"/>
  <c r="E103" i="6"/>
  <c r="L102" i="6"/>
  <c r="K102" i="6"/>
  <c r="J102" i="6"/>
  <c r="I102" i="6"/>
  <c r="H102" i="6"/>
  <c r="G102" i="6"/>
  <c r="F102" i="6"/>
  <c r="E102" i="6"/>
  <c r="L101" i="6"/>
  <c r="K101" i="6"/>
  <c r="J101" i="6"/>
  <c r="M101" i="6" s="1"/>
  <c r="I101" i="6"/>
  <c r="H101" i="6"/>
  <c r="G101" i="6"/>
  <c r="F101" i="6"/>
  <c r="E101" i="6"/>
  <c r="L100" i="6"/>
  <c r="K100" i="6"/>
  <c r="J100" i="6"/>
  <c r="I100" i="6"/>
  <c r="H100" i="6"/>
  <c r="G100" i="6"/>
  <c r="F100" i="6"/>
  <c r="E100" i="6"/>
  <c r="L99" i="6"/>
  <c r="K99" i="6"/>
  <c r="J99" i="6"/>
  <c r="I99" i="6"/>
  <c r="H99" i="6"/>
  <c r="G99" i="6"/>
  <c r="F99" i="6"/>
  <c r="E99" i="6"/>
  <c r="L98" i="6"/>
  <c r="K98" i="6"/>
  <c r="J98" i="6"/>
  <c r="O98" i="6" s="1"/>
  <c r="I98" i="6"/>
  <c r="H98" i="6"/>
  <c r="G98" i="6"/>
  <c r="F98" i="6"/>
  <c r="E98" i="6"/>
  <c r="L97" i="6"/>
  <c r="K97" i="6"/>
  <c r="J97" i="6"/>
  <c r="O97" i="6" s="1"/>
  <c r="I97" i="6"/>
  <c r="H97" i="6"/>
  <c r="G97" i="6"/>
  <c r="F97" i="6"/>
  <c r="E97" i="6"/>
  <c r="L96" i="6"/>
  <c r="K96" i="6"/>
  <c r="J96" i="6"/>
  <c r="M96" i="6" s="1"/>
  <c r="I96" i="6"/>
  <c r="H96" i="6"/>
  <c r="G96" i="6"/>
  <c r="F96" i="6"/>
  <c r="E96" i="6"/>
  <c r="L95" i="6"/>
  <c r="K95" i="6"/>
  <c r="J95" i="6"/>
  <c r="I95" i="6"/>
  <c r="H95" i="6"/>
  <c r="G95" i="6"/>
  <c r="F95" i="6"/>
  <c r="E95" i="6"/>
  <c r="L94" i="6"/>
  <c r="K94" i="6"/>
  <c r="J94" i="6"/>
  <c r="O94" i="6" s="1"/>
  <c r="I94" i="6"/>
  <c r="H94" i="6"/>
  <c r="G94" i="6"/>
  <c r="F94" i="6"/>
  <c r="E94" i="6"/>
  <c r="L93" i="6"/>
  <c r="K93" i="6"/>
  <c r="J93" i="6"/>
  <c r="I93" i="6"/>
  <c r="H93" i="6"/>
  <c r="G93" i="6"/>
  <c r="F93" i="6"/>
  <c r="E93" i="6"/>
  <c r="L92" i="6"/>
  <c r="K92" i="6"/>
  <c r="J92" i="6"/>
  <c r="M92" i="6" s="1"/>
  <c r="I92" i="6"/>
  <c r="N92" i="6" s="1"/>
  <c r="H92" i="6"/>
  <c r="G92" i="6"/>
  <c r="F92" i="6"/>
  <c r="E92" i="6"/>
  <c r="L91" i="6"/>
  <c r="K91" i="6"/>
  <c r="J91" i="6"/>
  <c r="I91" i="6"/>
  <c r="H91" i="6"/>
  <c r="G91" i="6"/>
  <c r="F91" i="6"/>
  <c r="E91" i="6"/>
  <c r="L90" i="6"/>
  <c r="K90" i="6"/>
  <c r="J90" i="6"/>
  <c r="O90" i="6" s="1"/>
  <c r="I90" i="6"/>
  <c r="H90" i="6"/>
  <c r="G90" i="6"/>
  <c r="F90" i="6"/>
  <c r="E90" i="6"/>
  <c r="L89" i="6"/>
  <c r="K89" i="6"/>
  <c r="J89" i="6"/>
  <c r="M89" i="6" s="1"/>
  <c r="I89" i="6"/>
  <c r="H89" i="6"/>
  <c r="G89" i="6"/>
  <c r="F89" i="6"/>
  <c r="E89" i="6"/>
  <c r="L88" i="6"/>
  <c r="K88" i="6"/>
  <c r="J88" i="6"/>
  <c r="O88" i="6" s="1"/>
  <c r="I88" i="6"/>
  <c r="H88" i="6"/>
  <c r="G88" i="6"/>
  <c r="F88" i="6"/>
  <c r="E88" i="6"/>
  <c r="L87" i="6"/>
  <c r="K87" i="6"/>
  <c r="J87" i="6"/>
  <c r="I87" i="6"/>
  <c r="H87" i="6"/>
  <c r="G87" i="6"/>
  <c r="F87" i="6"/>
  <c r="E87" i="6"/>
  <c r="L86" i="6"/>
  <c r="K86" i="6"/>
  <c r="J86" i="6"/>
  <c r="O86" i="6" s="1"/>
  <c r="I86" i="6"/>
  <c r="H86" i="6"/>
  <c r="G86" i="6"/>
  <c r="F86" i="6"/>
  <c r="E86" i="6"/>
  <c r="L85" i="6"/>
  <c r="K85" i="6"/>
  <c r="J85" i="6"/>
  <c r="O85" i="6" s="1"/>
  <c r="I85" i="6"/>
  <c r="H85" i="6"/>
  <c r="G85" i="6"/>
  <c r="F85" i="6"/>
  <c r="E85" i="6"/>
  <c r="L84" i="6"/>
  <c r="K84" i="6"/>
  <c r="J84" i="6"/>
  <c r="M84" i="6" s="1"/>
  <c r="I84" i="6"/>
  <c r="H84" i="6"/>
  <c r="G84" i="6"/>
  <c r="F84" i="6"/>
  <c r="E84" i="6"/>
  <c r="L83" i="6"/>
  <c r="K83" i="6"/>
  <c r="J83" i="6"/>
  <c r="I83" i="6"/>
  <c r="H83" i="6"/>
  <c r="G83" i="6"/>
  <c r="F83" i="6"/>
  <c r="E83" i="6"/>
  <c r="L82" i="6"/>
  <c r="K82" i="6"/>
  <c r="J82" i="6"/>
  <c r="I82" i="6"/>
  <c r="H82" i="6"/>
  <c r="G82" i="6"/>
  <c r="F82" i="6"/>
  <c r="E82" i="6"/>
  <c r="L81" i="6"/>
  <c r="K81" i="6"/>
  <c r="J81" i="6"/>
  <c r="I81" i="6"/>
  <c r="H81" i="6"/>
  <c r="G81" i="6"/>
  <c r="F81" i="6"/>
  <c r="E81" i="6"/>
  <c r="L80" i="6"/>
  <c r="K80" i="6"/>
  <c r="J80" i="6"/>
  <c r="M80" i="6" s="1"/>
  <c r="I80" i="6"/>
  <c r="H80" i="6"/>
  <c r="G80" i="6"/>
  <c r="F80" i="6"/>
  <c r="E80" i="6"/>
  <c r="L79" i="6"/>
  <c r="K79" i="6"/>
  <c r="J79" i="6"/>
  <c r="I79" i="6"/>
  <c r="H79" i="6"/>
  <c r="G79" i="6"/>
  <c r="F79" i="6"/>
  <c r="E79" i="6"/>
  <c r="L78" i="6"/>
  <c r="K78" i="6"/>
  <c r="J78" i="6"/>
  <c r="I78" i="6"/>
  <c r="H78" i="6"/>
  <c r="G78" i="6"/>
  <c r="F78" i="6"/>
  <c r="E78" i="6"/>
  <c r="L77" i="6"/>
  <c r="K77" i="6"/>
  <c r="J77" i="6"/>
  <c r="I77" i="6"/>
  <c r="H77" i="6"/>
  <c r="G77" i="6"/>
  <c r="F77" i="6"/>
  <c r="E77" i="6"/>
  <c r="L76" i="6"/>
  <c r="K76" i="6"/>
  <c r="J76" i="6"/>
  <c r="I76" i="6"/>
  <c r="H76" i="6"/>
  <c r="G76" i="6"/>
  <c r="F76" i="6"/>
  <c r="E76" i="6"/>
  <c r="L75" i="6"/>
  <c r="K75" i="6"/>
  <c r="J75" i="6"/>
  <c r="O75" i="6" s="1"/>
  <c r="I75" i="6"/>
  <c r="H75" i="6"/>
  <c r="G75" i="6"/>
  <c r="F75" i="6"/>
  <c r="E75" i="6"/>
  <c r="L74" i="6"/>
  <c r="K74" i="6"/>
  <c r="J74" i="6"/>
  <c r="I74" i="6"/>
  <c r="H74" i="6"/>
  <c r="G74" i="6"/>
  <c r="F74" i="6"/>
  <c r="E74" i="6"/>
  <c r="L73" i="6"/>
  <c r="K73" i="6"/>
  <c r="J73" i="6"/>
  <c r="I73" i="6"/>
  <c r="H73" i="6"/>
  <c r="G73" i="6"/>
  <c r="F73" i="6"/>
  <c r="E73" i="6"/>
  <c r="L72" i="6"/>
  <c r="K72" i="6"/>
  <c r="J72" i="6"/>
  <c r="I72" i="6"/>
  <c r="H72" i="6"/>
  <c r="G72" i="6"/>
  <c r="F72" i="6"/>
  <c r="E72" i="6"/>
  <c r="L71" i="6"/>
  <c r="K71" i="6"/>
  <c r="J71" i="6"/>
  <c r="I71" i="6"/>
  <c r="H71" i="6"/>
  <c r="G71" i="6"/>
  <c r="F71" i="6"/>
  <c r="E71" i="6"/>
  <c r="L70" i="6"/>
  <c r="K70" i="6"/>
  <c r="J70" i="6"/>
  <c r="I70" i="6"/>
  <c r="H70" i="6"/>
  <c r="G70" i="6"/>
  <c r="F70" i="6"/>
  <c r="E70" i="6"/>
  <c r="L69" i="6"/>
  <c r="K69" i="6"/>
  <c r="J69" i="6"/>
  <c r="I69" i="6"/>
  <c r="H69" i="6"/>
  <c r="G69" i="6"/>
  <c r="F69" i="6"/>
  <c r="E69" i="6"/>
  <c r="L68" i="6"/>
  <c r="K68" i="6"/>
  <c r="J68" i="6"/>
  <c r="M68" i="6" s="1"/>
  <c r="I68" i="6"/>
  <c r="H68" i="6"/>
  <c r="G68" i="6"/>
  <c r="F68" i="6"/>
  <c r="E68" i="6"/>
  <c r="L67" i="6"/>
  <c r="K67" i="6"/>
  <c r="J67" i="6"/>
  <c r="I67" i="6"/>
  <c r="H67" i="6"/>
  <c r="G67" i="6"/>
  <c r="F67" i="6"/>
  <c r="E67" i="6"/>
  <c r="L66" i="6"/>
  <c r="K66" i="6"/>
  <c r="J66" i="6"/>
  <c r="I66" i="6"/>
  <c r="H66" i="6"/>
  <c r="G66" i="6"/>
  <c r="F66" i="6"/>
  <c r="E66" i="6"/>
  <c r="L65" i="6"/>
  <c r="K65" i="6"/>
  <c r="J65" i="6"/>
  <c r="I65" i="6"/>
  <c r="H65" i="6"/>
  <c r="G65" i="6"/>
  <c r="F65" i="6"/>
  <c r="E65" i="6"/>
  <c r="L64" i="6"/>
  <c r="K64" i="6"/>
  <c r="J64" i="6"/>
  <c r="I64" i="6"/>
  <c r="H64" i="6"/>
  <c r="G64" i="6"/>
  <c r="F64" i="6"/>
  <c r="E64" i="6"/>
  <c r="L63" i="6"/>
  <c r="K63" i="6"/>
  <c r="J63" i="6"/>
  <c r="I63" i="6"/>
  <c r="H63" i="6"/>
  <c r="G63" i="6"/>
  <c r="F63" i="6"/>
  <c r="E63" i="6"/>
  <c r="L62" i="6"/>
  <c r="K62" i="6"/>
  <c r="J62" i="6"/>
  <c r="I62" i="6"/>
  <c r="H62" i="6"/>
  <c r="G62" i="6"/>
  <c r="F62" i="6"/>
  <c r="E62" i="6"/>
  <c r="L61" i="6"/>
  <c r="K61" i="6"/>
  <c r="J61" i="6"/>
  <c r="M61" i="6" s="1"/>
  <c r="I61" i="6"/>
  <c r="H61" i="6"/>
  <c r="G61" i="6"/>
  <c r="F61" i="6"/>
  <c r="E61" i="6"/>
  <c r="L60" i="6"/>
  <c r="K60" i="6"/>
  <c r="J60" i="6"/>
  <c r="I60" i="6"/>
  <c r="H60" i="6"/>
  <c r="G60" i="6"/>
  <c r="F60" i="6"/>
  <c r="E60" i="6"/>
  <c r="L59" i="6"/>
  <c r="K59" i="6"/>
  <c r="J59" i="6"/>
  <c r="I59" i="6"/>
  <c r="H59" i="6"/>
  <c r="G59" i="6"/>
  <c r="F59" i="6"/>
  <c r="E59" i="6"/>
  <c r="L58" i="6"/>
  <c r="AA58" i="6" s="1"/>
  <c r="K58" i="6"/>
  <c r="J58" i="6"/>
  <c r="Y58" i="6" s="1"/>
  <c r="AC58" i="6" s="1"/>
  <c r="I58" i="6"/>
  <c r="W58" i="6" s="1"/>
  <c r="H58" i="6"/>
  <c r="G58" i="6"/>
  <c r="F58" i="6"/>
  <c r="E58" i="6"/>
  <c r="L57" i="6"/>
  <c r="Z57" i="6" s="1"/>
  <c r="K57" i="6"/>
  <c r="J57" i="6"/>
  <c r="I57" i="6"/>
  <c r="H57" i="6"/>
  <c r="G57" i="6"/>
  <c r="F57" i="6"/>
  <c r="E57" i="6"/>
  <c r="L56" i="6"/>
  <c r="AA56" i="6" s="1"/>
  <c r="K56" i="6"/>
  <c r="J56" i="6"/>
  <c r="I56" i="6"/>
  <c r="H56" i="6"/>
  <c r="G56" i="6"/>
  <c r="F56" i="6"/>
  <c r="E56" i="6"/>
  <c r="L55" i="6"/>
  <c r="K55" i="6"/>
  <c r="J55" i="6"/>
  <c r="I55" i="6"/>
  <c r="H55" i="6"/>
  <c r="G55" i="6"/>
  <c r="F55" i="6"/>
  <c r="E55" i="6"/>
  <c r="L54" i="6"/>
  <c r="AA54" i="6" s="1"/>
  <c r="K54" i="6"/>
  <c r="J54" i="6"/>
  <c r="I54" i="6"/>
  <c r="H54" i="6"/>
  <c r="G54" i="6"/>
  <c r="F54" i="6"/>
  <c r="E54" i="6"/>
  <c r="L53" i="6"/>
  <c r="Z53" i="6" s="1"/>
  <c r="K53" i="6"/>
  <c r="J53" i="6"/>
  <c r="X53" i="6" s="1"/>
  <c r="AB53" i="6" s="1"/>
  <c r="I53" i="6"/>
  <c r="H53" i="6"/>
  <c r="G53" i="6"/>
  <c r="F53" i="6"/>
  <c r="E53" i="6"/>
  <c r="L52" i="6"/>
  <c r="AA52" i="6" s="1"/>
  <c r="K52" i="6"/>
  <c r="J52" i="6"/>
  <c r="I52" i="6"/>
  <c r="W52" i="6" s="1"/>
  <c r="H52" i="6"/>
  <c r="G52" i="6"/>
  <c r="F52" i="6"/>
  <c r="E52" i="6"/>
  <c r="L51" i="6"/>
  <c r="K51" i="6"/>
  <c r="J51" i="6"/>
  <c r="Y51" i="6" s="1"/>
  <c r="AC51" i="6" s="1"/>
  <c r="I51" i="6"/>
  <c r="H51" i="6"/>
  <c r="G51" i="6"/>
  <c r="F51" i="6"/>
  <c r="E51" i="6"/>
  <c r="L50" i="6"/>
  <c r="AA50" i="6" s="1"/>
  <c r="AC50" i="6" s="1"/>
  <c r="K50" i="6"/>
  <c r="J50" i="6"/>
  <c r="I50" i="6"/>
  <c r="W50" i="6" s="1"/>
  <c r="H50" i="6"/>
  <c r="G50" i="6"/>
  <c r="F50" i="6"/>
  <c r="E50" i="6"/>
  <c r="L49" i="6"/>
  <c r="Z49" i="6" s="1"/>
  <c r="K49" i="6"/>
  <c r="J49" i="6"/>
  <c r="I49" i="6"/>
  <c r="H49" i="6"/>
  <c r="G49" i="6"/>
  <c r="F49" i="6"/>
  <c r="E49" i="6"/>
  <c r="L48" i="6"/>
  <c r="AA48" i="6" s="1"/>
  <c r="AC48" i="6" s="1"/>
  <c r="K48" i="6"/>
  <c r="J48" i="6"/>
  <c r="I48" i="6"/>
  <c r="H48" i="6"/>
  <c r="G48" i="6"/>
  <c r="F48" i="6"/>
  <c r="E48" i="6"/>
  <c r="L47" i="6"/>
  <c r="AA47" i="6" s="1"/>
  <c r="K47" i="6"/>
  <c r="J47" i="6"/>
  <c r="I47" i="6"/>
  <c r="H47" i="6"/>
  <c r="G47" i="6"/>
  <c r="F47" i="6"/>
  <c r="E47" i="6"/>
  <c r="L46" i="6"/>
  <c r="K46" i="6"/>
  <c r="J46" i="6"/>
  <c r="Y46" i="6" s="1"/>
  <c r="AC46" i="6" s="1"/>
  <c r="I46" i="6"/>
  <c r="W46" i="6" s="1"/>
  <c r="H46" i="6"/>
  <c r="G46" i="6"/>
  <c r="F46" i="6"/>
  <c r="E46" i="6"/>
  <c r="L45" i="6"/>
  <c r="Z45" i="6" s="1"/>
  <c r="K45" i="6"/>
  <c r="J45" i="6"/>
  <c r="I45" i="6"/>
  <c r="H45" i="6"/>
  <c r="G45" i="6"/>
  <c r="F45" i="6"/>
  <c r="E45" i="6"/>
  <c r="L44" i="6"/>
  <c r="AA44" i="6" s="1"/>
  <c r="K44" i="6"/>
  <c r="J44" i="6"/>
  <c r="I44" i="6"/>
  <c r="W44" i="6" s="1"/>
  <c r="H44" i="6"/>
  <c r="G44" i="6"/>
  <c r="F44" i="6"/>
  <c r="E44" i="6"/>
  <c r="L43" i="6"/>
  <c r="AA43" i="6" s="1"/>
  <c r="K43" i="6"/>
  <c r="J43" i="6"/>
  <c r="Y43" i="6" s="1"/>
  <c r="AC43" i="6" s="1"/>
  <c r="I43" i="6"/>
  <c r="H43" i="6"/>
  <c r="G43" i="6"/>
  <c r="F43" i="6"/>
  <c r="E43" i="6"/>
  <c r="L42" i="6"/>
  <c r="K42" i="6"/>
  <c r="J42" i="6"/>
  <c r="I42" i="6"/>
  <c r="H42" i="6"/>
  <c r="G42" i="6"/>
  <c r="F42" i="6"/>
  <c r="E42" i="6"/>
  <c r="L41" i="6"/>
  <c r="Z41" i="6" s="1"/>
  <c r="AB41" i="6" s="1"/>
  <c r="K41" i="6"/>
  <c r="J41" i="6"/>
  <c r="I41" i="6"/>
  <c r="H41" i="6"/>
  <c r="G41" i="6"/>
  <c r="F41" i="6"/>
  <c r="E41" i="6"/>
  <c r="L40" i="6"/>
  <c r="Z40" i="6" s="1"/>
  <c r="AB40" i="6" s="1"/>
  <c r="K40" i="6"/>
  <c r="J40" i="6"/>
  <c r="Y40" i="6" s="1"/>
  <c r="I40" i="6"/>
  <c r="H40" i="6"/>
  <c r="G40" i="6"/>
  <c r="F40" i="6"/>
  <c r="E40" i="6"/>
  <c r="L39" i="6"/>
  <c r="K39" i="6"/>
  <c r="J39" i="6"/>
  <c r="I39" i="6"/>
  <c r="H39" i="6"/>
  <c r="G39" i="6"/>
  <c r="F39" i="6"/>
  <c r="E39" i="6"/>
  <c r="L38" i="6"/>
  <c r="AA38" i="6" s="1"/>
  <c r="K38" i="6"/>
  <c r="J38" i="6"/>
  <c r="I38" i="6"/>
  <c r="H38" i="6"/>
  <c r="G38" i="6"/>
  <c r="F38" i="6"/>
  <c r="E38" i="6"/>
  <c r="L37" i="6"/>
  <c r="K37" i="6"/>
  <c r="J37" i="6"/>
  <c r="I37" i="6"/>
  <c r="H37" i="6"/>
  <c r="G37" i="6"/>
  <c r="F37" i="6"/>
  <c r="E37" i="6"/>
  <c r="L36" i="6"/>
  <c r="Z36" i="6" s="1"/>
  <c r="K36" i="6"/>
  <c r="J36" i="6"/>
  <c r="X36" i="6" s="1"/>
  <c r="AB36" i="6" s="1"/>
  <c r="I36" i="6"/>
  <c r="H36" i="6"/>
  <c r="G36" i="6"/>
  <c r="F36" i="6"/>
  <c r="E36" i="6"/>
  <c r="L35" i="6"/>
  <c r="K35" i="6"/>
  <c r="J35" i="6"/>
  <c r="I35" i="6"/>
  <c r="H35" i="6"/>
  <c r="G35" i="6"/>
  <c r="F35" i="6"/>
  <c r="E35" i="6"/>
  <c r="L34" i="6"/>
  <c r="AA34" i="6" s="1"/>
  <c r="K34" i="6"/>
  <c r="J34" i="6"/>
  <c r="I34" i="6"/>
  <c r="H34" i="6"/>
  <c r="G34" i="6"/>
  <c r="F34" i="6"/>
  <c r="E34" i="6"/>
  <c r="L33" i="6"/>
  <c r="AA33" i="6" s="1"/>
  <c r="K33" i="6"/>
  <c r="J33" i="6"/>
  <c r="Y33" i="6" s="1"/>
  <c r="I33" i="6"/>
  <c r="H33" i="6"/>
  <c r="G33" i="6"/>
  <c r="F33" i="6"/>
  <c r="E33" i="6"/>
  <c r="L32" i="6"/>
  <c r="AA32" i="6" s="1"/>
  <c r="K32" i="6"/>
  <c r="J32" i="6"/>
  <c r="X32" i="6" s="1"/>
  <c r="I32" i="6"/>
  <c r="H32" i="6"/>
  <c r="G32" i="6"/>
  <c r="F32" i="6"/>
  <c r="E32" i="6"/>
  <c r="L31" i="6"/>
  <c r="AA31" i="6" s="1"/>
  <c r="AC31" i="6" s="1"/>
  <c r="K31" i="6"/>
  <c r="J31" i="6"/>
  <c r="I31" i="6"/>
  <c r="H31" i="6"/>
  <c r="G31" i="6"/>
  <c r="F31" i="6"/>
  <c r="E31" i="6"/>
  <c r="L30" i="6"/>
  <c r="AA30" i="6" s="1"/>
  <c r="K30" i="6"/>
  <c r="J30" i="6"/>
  <c r="I30" i="6"/>
  <c r="H30" i="6"/>
  <c r="G30" i="6"/>
  <c r="F30" i="6"/>
  <c r="E30" i="6"/>
  <c r="L29" i="6"/>
  <c r="AA29" i="6" s="1"/>
  <c r="AC29" i="6" s="1"/>
  <c r="K29" i="6"/>
  <c r="J29" i="6"/>
  <c r="M29" i="6" s="1"/>
  <c r="I29" i="6"/>
  <c r="H29" i="6"/>
  <c r="G29" i="6"/>
  <c r="F29" i="6"/>
  <c r="E29" i="6"/>
  <c r="L28" i="6"/>
  <c r="AA28" i="6" s="1"/>
  <c r="K28" i="6"/>
  <c r="J28" i="6"/>
  <c r="I28" i="6"/>
  <c r="W28" i="6" s="1"/>
  <c r="H28" i="6"/>
  <c r="G28" i="6"/>
  <c r="F28" i="6"/>
  <c r="E28" i="6"/>
  <c r="L27" i="6"/>
  <c r="AA27" i="6" s="1"/>
  <c r="K27" i="6"/>
  <c r="J27" i="6"/>
  <c r="I27" i="6"/>
  <c r="H27" i="6"/>
  <c r="G27" i="6"/>
  <c r="F27" i="6"/>
  <c r="E27" i="6"/>
  <c r="L26" i="6"/>
  <c r="AA26" i="6" s="1"/>
  <c r="K26" i="6"/>
  <c r="J26" i="6"/>
  <c r="Y26" i="6" s="1"/>
  <c r="I26" i="6"/>
  <c r="W26" i="6" s="1"/>
  <c r="H26" i="6"/>
  <c r="G26" i="6"/>
  <c r="F26" i="6"/>
  <c r="E26" i="6"/>
  <c r="L25" i="6"/>
  <c r="K25" i="6"/>
  <c r="J25" i="6"/>
  <c r="O25" i="6" s="1"/>
  <c r="I25" i="6"/>
  <c r="H25" i="6"/>
  <c r="G25" i="6"/>
  <c r="F25" i="6"/>
  <c r="E25" i="6"/>
  <c r="L24" i="6"/>
  <c r="AA24" i="6" s="1"/>
  <c r="K24" i="6"/>
  <c r="J24" i="6"/>
  <c r="I24" i="6"/>
  <c r="H24" i="6"/>
  <c r="G24" i="6"/>
  <c r="F24" i="6"/>
  <c r="E24" i="6"/>
  <c r="L23" i="6"/>
  <c r="K23" i="6"/>
  <c r="J23" i="6"/>
  <c r="I23" i="6"/>
  <c r="H23" i="6"/>
  <c r="G23" i="6"/>
  <c r="F23" i="6"/>
  <c r="E23" i="6"/>
  <c r="L22" i="6"/>
  <c r="AA22" i="6" s="1"/>
  <c r="AC22" i="6" s="1"/>
  <c r="K22" i="6"/>
  <c r="J22" i="6"/>
  <c r="I22" i="6"/>
  <c r="H22" i="6"/>
  <c r="G22" i="6"/>
  <c r="F22" i="6"/>
  <c r="E22" i="6"/>
  <c r="L21" i="6"/>
  <c r="K21" i="6"/>
  <c r="J21" i="6"/>
  <c r="I21" i="6"/>
  <c r="H21" i="6"/>
  <c r="G21" i="6"/>
  <c r="F21" i="6"/>
  <c r="E21" i="6"/>
  <c r="L20" i="6"/>
  <c r="AA20" i="6" s="1"/>
  <c r="K20" i="6"/>
  <c r="J20" i="6"/>
  <c r="I20" i="6"/>
  <c r="H20" i="6"/>
  <c r="G20" i="6"/>
  <c r="F20" i="6"/>
  <c r="E20" i="6"/>
  <c r="L19" i="6"/>
  <c r="K19" i="6"/>
  <c r="J19" i="6"/>
  <c r="Y19" i="6" s="1"/>
  <c r="I19" i="6"/>
  <c r="H19" i="6"/>
  <c r="G19" i="6"/>
  <c r="F19" i="6"/>
  <c r="E19" i="6"/>
  <c r="L18" i="6"/>
  <c r="K18" i="6"/>
  <c r="J18" i="6"/>
  <c r="I18" i="6"/>
  <c r="W18" i="6" s="1"/>
  <c r="H18" i="6"/>
  <c r="G18" i="6"/>
  <c r="F18" i="6"/>
  <c r="E18" i="6"/>
  <c r="L17" i="6"/>
  <c r="K17" i="6"/>
  <c r="J17" i="6"/>
  <c r="Y17" i="6" s="1"/>
  <c r="I17" i="6"/>
  <c r="H17" i="6"/>
  <c r="G17" i="6"/>
  <c r="F17" i="6"/>
  <c r="E17" i="6"/>
  <c r="L16" i="6"/>
  <c r="AA16" i="6" s="1"/>
  <c r="K16" i="6"/>
  <c r="J16" i="6"/>
  <c r="I16" i="6"/>
  <c r="H16" i="6"/>
  <c r="G16" i="6"/>
  <c r="F16" i="6"/>
  <c r="E16" i="6"/>
  <c r="L15" i="6"/>
  <c r="AA15" i="6" s="1"/>
  <c r="K15" i="6"/>
  <c r="J15" i="6"/>
  <c r="X15" i="6" s="1"/>
  <c r="AB15" i="6" s="1"/>
  <c r="I15" i="6"/>
  <c r="W15" i="6" s="1"/>
  <c r="H15" i="6"/>
  <c r="G15" i="6"/>
  <c r="F15" i="6"/>
  <c r="E15" i="6"/>
  <c r="L14" i="6"/>
  <c r="AA14" i="6" s="1"/>
  <c r="AC14" i="6" s="1"/>
  <c r="K14" i="6"/>
  <c r="J14" i="6"/>
  <c r="I14" i="6"/>
  <c r="H14" i="6"/>
  <c r="G14" i="6"/>
  <c r="F14" i="6"/>
  <c r="E14" i="6"/>
  <c r="L13" i="6"/>
  <c r="K13" i="6"/>
  <c r="J13" i="6"/>
  <c r="Y13" i="6" s="1"/>
  <c r="AC13" i="6" s="1"/>
  <c r="I13" i="6"/>
  <c r="W13" i="6" s="1"/>
  <c r="H13" i="6"/>
  <c r="G13" i="6"/>
  <c r="F13" i="6"/>
  <c r="E13" i="6"/>
  <c r="L12" i="6"/>
  <c r="K12" i="6"/>
  <c r="J12" i="6"/>
  <c r="I12" i="6"/>
  <c r="H12" i="6"/>
  <c r="G12" i="6"/>
  <c r="F12" i="6"/>
  <c r="E12" i="6"/>
  <c r="L11" i="6"/>
  <c r="K11" i="6"/>
  <c r="J11" i="6"/>
  <c r="I11" i="6"/>
  <c r="W11" i="6" s="1"/>
  <c r="H11" i="6"/>
  <c r="G11" i="6"/>
  <c r="F11" i="6"/>
  <c r="E11" i="6"/>
  <c r="L10" i="6"/>
  <c r="K10" i="6"/>
  <c r="J10" i="6"/>
  <c r="Y10" i="6" s="1"/>
  <c r="I10" i="6"/>
  <c r="H10" i="6"/>
  <c r="G10" i="6"/>
  <c r="F10" i="6"/>
  <c r="E10" i="6"/>
  <c r="L9" i="6"/>
  <c r="K9" i="6"/>
  <c r="J9" i="6"/>
  <c r="Y9" i="6" s="1"/>
  <c r="I9" i="6"/>
  <c r="W9" i="6" s="1"/>
  <c r="H9" i="6"/>
  <c r="G9" i="6"/>
  <c r="F9" i="6"/>
  <c r="E9" i="6"/>
  <c r="L8" i="6"/>
  <c r="K8" i="6"/>
  <c r="J8" i="6"/>
  <c r="Y8" i="6" s="1"/>
  <c r="AC8" i="6" s="1"/>
  <c r="I8" i="6"/>
  <c r="H8" i="6"/>
  <c r="G8" i="6"/>
  <c r="F8" i="6"/>
  <c r="E8" i="6"/>
  <c r="L7" i="6"/>
  <c r="K7" i="6"/>
  <c r="J7" i="6"/>
  <c r="I7" i="6"/>
  <c r="W7" i="6" s="1"/>
  <c r="H7" i="6"/>
  <c r="G7" i="6"/>
  <c r="F7" i="6"/>
  <c r="E7" i="6"/>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7" i="6"/>
  <c r="L6" i="6"/>
  <c r="Z6" i="6" s="1"/>
  <c r="AB6" i="6" s="1"/>
  <c r="K6" i="6"/>
  <c r="J6" i="6"/>
  <c r="I6" i="6"/>
  <c r="W6" i="6" s="1"/>
  <c r="H6" i="6"/>
  <c r="G6" i="6"/>
  <c r="F6" i="6"/>
  <c r="E6" i="6"/>
  <c r="A8" i="8"/>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F36" i="16"/>
  <c r="F35" i="16"/>
  <c r="F34" i="16"/>
  <c r="F33" i="16"/>
  <c r="E36" i="16"/>
  <c r="E35" i="16"/>
  <c r="E34" i="16"/>
  <c r="E33" i="16"/>
  <c r="AA57" i="6"/>
  <c r="Z56" i="6"/>
  <c r="AA55" i="6"/>
  <c r="Z54" i="6"/>
  <c r="AA53" i="6"/>
  <c r="Z52" i="6"/>
  <c r="AA51" i="6"/>
  <c r="X51" i="6"/>
  <c r="AB51" i="6" s="1"/>
  <c r="Z50" i="6"/>
  <c r="AB50" i="6" s="1"/>
  <c r="AA49" i="6"/>
  <c r="Z48" i="6"/>
  <c r="AB48" i="6" s="1"/>
  <c r="Y47" i="6"/>
  <c r="AC47" i="6" s="1"/>
  <c r="AA45" i="6"/>
  <c r="Z44" i="6"/>
  <c r="W42" i="6"/>
  <c r="AA40" i="6"/>
  <c r="AC40" i="6" s="1"/>
  <c r="AA36" i="6"/>
  <c r="W34" i="6"/>
  <c r="X33" i="6"/>
  <c r="X28" i="6"/>
  <c r="AB28" i="6" s="1"/>
  <c r="Z24" i="6"/>
  <c r="Z23" i="6"/>
  <c r="Z22" i="6"/>
  <c r="AB22" i="6" s="1"/>
  <c r="X20" i="6"/>
  <c r="D33" i="16"/>
  <c r="D34" i="16"/>
  <c r="D35" i="16"/>
  <c r="D36" i="16"/>
  <c r="Y7" i="6"/>
  <c r="AA8" i="6"/>
  <c r="F17" i="16" s="1"/>
  <c r="X10" i="6"/>
  <c r="AA10" i="6"/>
  <c r="AA12" i="6"/>
  <c r="X16" i="6"/>
  <c r="AB16" i="6" s="1"/>
  <c r="D57" i="15"/>
  <c r="D58" i="15"/>
  <c r="D59" i="15"/>
  <c r="D60" i="15"/>
  <c r="D61" i="15"/>
  <c r="D62"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15" i="15"/>
  <c r="M153" i="6"/>
  <c r="M152" i="6"/>
  <c r="M149" i="6"/>
  <c r="M148" i="6"/>
  <c r="M145" i="6"/>
  <c r="M144" i="6"/>
  <c r="M141" i="6"/>
  <c r="M140" i="6"/>
  <c r="M137" i="6"/>
  <c r="M136" i="6"/>
  <c r="M133" i="6"/>
  <c r="M132" i="6"/>
  <c r="M129" i="6"/>
  <c r="M125" i="6"/>
  <c r="M120" i="6"/>
  <c r="M113" i="6"/>
  <c r="M109" i="6"/>
  <c r="M104" i="6"/>
  <c r="M97" i="6"/>
  <c r="M93" i="6"/>
  <c r="M88" i="6"/>
  <c r="M77" i="6"/>
  <c r="M72" i="6"/>
  <c r="M65" i="6"/>
  <c r="M56" i="6"/>
  <c r="M49" i="6"/>
  <c r="M33" i="6"/>
  <c r="M13" i="6"/>
  <c r="O155" i="6"/>
  <c r="O154" i="6"/>
  <c r="O153" i="6"/>
  <c r="O152" i="6"/>
  <c r="N152" i="6"/>
  <c r="O151" i="6"/>
  <c r="O150" i="6"/>
  <c r="N150" i="6"/>
  <c r="O149" i="6"/>
  <c r="O148" i="6"/>
  <c r="O147" i="6"/>
  <c r="O146" i="6"/>
  <c r="O145" i="6"/>
  <c r="O144" i="6"/>
  <c r="N144" i="6"/>
  <c r="O143" i="6"/>
  <c r="O142" i="6"/>
  <c r="O141" i="6"/>
  <c r="O140" i="6"/>
  <c r="N140" i="6"/>
  <c r="O139" i="6"/>
  <c r="O138" i="6"/>
  <c r="O137" i="6"/>
  <c r="O136" i="6"/>
  <c r="O135" i="6"/>
  <c r="O134" i="6"/>
  <c r="N134" i="6"/>
  <c r="O133" i="6"/>
  <c r="O132" i="6"/>
  <c r="N132" i="6"/>
  <c r="O130" i="6"/>
  <c r="N128" i="6"/>
  <c r="O126" i="6"/>
  <c r="N126" i="6"/>
  <c r="O125" i="6"/>
  <c r="N124" i="6"/>
  <c r="O121" i="6"/>
  <c r="N120" i="6"/>
  <c r="O118" i="6"/>
  <c r="N118" i="6"/>
  <c r="O116" i="6"/>
  <c r="O114" i="6"/>
  <c r="N112" i="6"/>
  <c r="O109" i="6"/>
  <c r="N108" i="6"/>
  <c r="O105" i="6"/>
  <c r="O102" i="6"/>
  <c r="N102" i="6"/>
  <c r="O101" i="6"/>
  <c r="N100" i="6"/>
  <c r="O99" i="6"/>
  <c r="O96" i="6"/>
  <c r="N96" i="6"/>
  <c r="O95" i="6"/>
  <c r="N94" i="6"/>
  <c r="O93" i="6"/>
  <c r="O91" i="6"/>
  <c r="O89" i="6"/>
  <c r="N88" i="6"/>
  <c r="O87" i="6"/>
  <c r="O84" i="6"/>
  <c r="N84" i="6"/>
  <c r="O83" i="6"/>
  <c r="O80" i="6"/>
  <c r="O77" i="6"/>
  <c r="O72" i="6"/>
  <c r="N72" i="6"/>
  <c r="O70" i="6"/>
  <c r="O65" i="6"/>
  <c r="O63" i="6"/>
  <c r="O61" i="6"/>
  <c r="N56" i="6"/>
  <c r="O54" i="6"/>
  <c r="O51" i="6"/>
  <c r="O46" i="6"/>
  <c r="O43" i="6"/>
  <c r="N40" i="6"/>
  <c r="O39" i="6"/>
  <c r="O36" i="6"/>
  <c r="O28" i="6"/>
  <c r="O17" i="6"/>
  <c r="O8" i="6"/>
  <c r="O6" i="6"/>
  <c r="E156" i="8"/>
  <c r="E155" i="8"/>
  <c r="E154" i="8"/>
  <c r="E153" i="8"/>
  <c r="E152" i="8"/>
  <c r="E151" i="8"/>
  <c r="E150" i="8"/>
  <c r="E149" i="8"/>
  <c r="E148" i="8"/>
  <c r="E147" i="8"/>
  <c r="E146" i="8"/>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E109" i="8"/>
  <c r="E108" i="8"/>
  <c r="E107" i="8"/>
  <c r="E106" i="8"/>
  <c r="E105" i="8"/>
  <c r="E104" i="8"/>
  <c r="E103" i="8"/>
  <c r="E102" i="8"/>
  <c r="E101" i="8"/>
  <c r="E100" i="8"/>
  <c r="E99" i="8"/>
  <c r="E98" i="8"/>
  <c r="E97"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2" i="8"/>
  <c r="E53" i="8"/>
  <c r="E54" i="8"/>
  <c r="E55" i="8"/>
  <c r="E56" i="8"/>
  <c r="E57" i="8"/>
  <c r="E42" i="8"/>
  <c r="E43" i="8"/>
  <c r="E44" i="8"/>
  <c r="E45" i="8"/>
  <c r="E46" i="8"/>
  <c r="E47" i="8"/>
  <c r="E48" i="8"/>
  <c r="E49" i="8"/>
  <c r="E50" i="8"/>
  <c r="E51" i="8"/>
  <c r="E36" i="8"/>
  <c r="E37" i="8"/>
  <c r="E38" i="8"/>
  <c r="E39" i="8"/>
  <c r="E40" i="8"/>
  <c r="E41" i="8"/>
  <c r="E27" i="8"/>
  <c r="D22" i="16" s="1"/>
  <c r="E28" i="8"/>
  <c r="E29" i="8"/>
  <c r="E30" i="8"/>
  <c r="E31" i="8"/>
  <c r="D23" i="16" s="1"/>
  <c r="E32" i="8"/>
  <c r="E33" i="8"/>
  <c r="D24" i="16" s="1"/>
  <c r="E34" i="8"/>
  <c r="D25" i="16" s="1"/>
  <c r="E35" i="8"/>
  <c r="D31" i="16" s="1"/>
  <c r="E26" i="8"/>
  <c r="E8" i="8"/>
  <c r="D26" i="16" s="1"/>
  <c r="E9" i="8"/>
  <c r="E10" i="8"/>
  <c r="D30" i="16" s="1"/>
  <c r="E11" i="8"/>
  <c r="D32" i="16" s="1"/>
  <c r="E12" i="8"/>
  <c r="E13" i="8"/>
  <c r="D28" i="16" s="1"/>
  <c r="E14" i="8"/>
  <c r="E15" i="8"/>
  <c r="E16" i="8"/>
  <c r="E17" i="8"/>
  <c r="E18" i="8"/>
  <c r="D18" i="16" s="1"/>
  <c r="E19" i="8"/>
  <c r="D19" i="16" s="1"/>
  <c r="E20" i="8"/>
  <c r="D29" i="16" s="1"/>
  <c r="E21" i="8"/>
  <c r="D20" i="16" s="1"/>
  <c r="E22" i="8"/>
  <c r="E23" i="8"/>
  <c r="E24" i="8"/>
  <c r="D21" i="16" s="1"/>
  <c r="E25" i="8"/>
  <c r="E7" i="8"/>
  <c r="P107" i="23" l="1"/>
  <c r="P123" i="23"/>
  <c r="P126" i="23"/>
  <c r="P127" i="23"/>
  <c r="P103" i="23"/>
  <c r="P80" i="23"/>
  <c r="P119" i="23"/>
  <c r="P149" i="23"/>
  <c r="V6" i="23"/>
  <c r="V10" i="23"/>
  <c r="V14" i="23"/>
  <c r="V18" i="23"/>
  <c r="V22" i="23"/>
  <c r="V26" i="23"/>
  <c r="M30" i="23"/>
  <c r="V30" i="23"/>
  <c r="V34" i="23"/>
  <c r="AA62" i="23"/>
  <c r="AC62" i="23" s="1"/>
  <c r="Z62" i="23"/>
  <c r="AB62" i="23" s="1"/>
  <c r="M62" i="23"/>
  <c r="N6" i="23"/>
  <c r="M7" i="23"/>
  <c r="V7" i="23"/>
  <c r="Z7" i="23"/>
  <c r="AB7" i="23" s="1"/>
  <c r="O9" i="23"/>
  <c r="P9" i="23" s="1"/>
  <c r="X9" i="23"/>
  <c r="N10" i="23"/>
  <c r="M11" i="23"/>
  <c r="V11" i="23"/>
  <c r="Z11" i="23"/>
  <c r="AB11" i="23" s="1"/>
  <c r="O13" i="23"/>
  <c r="P13" i="23" s="1"/>
  <c r="X13" i="23"/>
  <c r="AB13" i="23" s="1"/>
  <c r="N14" i="23"/>
  <c r="M15" i="23"/>
  <c r="V15" i="23"/>
  <c r="Z15" i="23"/>
  <c r="O17" i="23"/>
  <c r="P17" i="23" s="1"/>
  <c r="X17" i="23"/>
  <c r="N18" i="23"/>
  <c r="M19" i="23"/>
  <c r="V19" i="23"/>
  <c r="Z19" i="23"/>
  <c r="O21" i="23"/>
  <c r="P21" i="23" s="1"/>
  <c r="X21" i="23"/>
  <c r="N22" i="23"/>
  <c r="M23" i="23"/>
  <c r="V23" i="23"/>
  <c r="Z23" i="23"/>
  <c r="AB23" i="23" s="1"/>
  <c r="O25" i="23"/>
  <c r="P25" i="23" s="1"/>
  <c r="X25" i="23"/>
  <c r="AB25" i="23" s="1"/>
  <c r="N26" i="23"/>
  <c r="M27" i="23"/>
  <c r="V27" i="23"/>
  <c r="Z27" i="23"/>
  <c r="O29" i="23"/>
  <c r="P29" i="23" s="1"/>
  <c r="X29" i="23"/>
  <c r="N30" i="23"/>
  <c r="M31" i="23"/>
  <c r="V31" i="23"/>
  <c r="Z31" i="23"/>
  <c r="AB31" i="23" s="1"/>
  <c r="O33" i="23"/>
  <c r="P33" i="23" s="1"/>
  <c r="X33" i="23"/>
  <c r="AB33" i="23" s="1"/>
  <c r="N34" i="23"/>
  <c r="X34" i="23"/>
  <c r="AB34" i="23" s="1"/>
  <c r="AA35" i="23"/>
  <c r="AC35" i="23" s="1"/>
  <c r="Z35" i="23"/>
  <c r="AB35" i="23" s="1"/>
  <c r="M36" i="23"/>
  <c r="Y36" i="23"/>
  <c r="AC36" i="23" s="1"/>
  <c r="O36" i="23"/>
  <c r="P36" i="23" s="1"/>
  <c r="W38" i="23"/>
  <c r="N38" i="23"/>
  <c r="M38" i="23"/>
  <c r="Z38" i="23"/>
  <c r="Y41" i="23"/>
  <c r="X41" i="23"/>
  <c r="O41" i="23"/>
  <c r="N41" i="23"/>
  <c r="AA43" i="23"/>
  <c r="Z43" i="23"/>
  <c r="M44" i="23"/>
  <c r="Y44" i="23"/>
  <c r="AC44" i="23" s="1"/>
  <c r="O44" i="23"/>
  <c r="P44" i="23" s="1"/>
  <c r="W46" i="23"/>
  <c r="N46" i="23"/>
  <c r="P46" i="23" s="1"/>
  <c r="M46" i="23"/>
  <c r="Z46" i="23"/>
  <c r="Y49" i="23"/>
  <c r="AC49" i="23" s="1"/>
  <c r="X49" i="23"/>
  <c r="AB49" i="23" s="1"/>
  <c r="O49" i="23"/>
  <c r="N49" i="23"/>
  <c r="AA51" i="23"/>
  <c r="Z51" i="23"/>
  <c r="M52" i="23"/>
  <c r="Y52" i="23"/>
  <c r="AC52" i="23" s="1"/>
  <c r="O52" i="23"/>
  <c r="P52" i="23" s="1"/>
  <c r="W54" i="23"/>
  <c r="N54" i="23"/>
  <c r="M54" i="23"/>
  <c r="Z54" i="23"/>
  <c r="Y57" i="23"/>
  <c r="AC57" i="23" s="1"/>
  <c r="X57" i="23"/>
  <c r="AB57" i="23" s="1"/>
  <c r="O57" i="23"/>
  <c r="P57" i="23" s="1"/>
  <c r="AA59" i="23"/>
  <c r="AC59" i="23" s="1"/>
  <c r="Z59" i="23"/>
  <c r="AB59" i="23" s="1"/>
  <c r="M60" i="23"/>
  <c r="Y60" i="23"/>
  <c r="O60" i="23"/>
  <c r="P60" i="23" s="1"/>
  <c r="W62" i="23"/>
  <c r="N62" i="23"/>
  <c r="V62" i="23"/>
  <c r="O6" i="23"/>
  <c r="X6" i="23"/>
  <c r="N7" i="23"/>
  <c r="V8" i="23"/>
  <c r="Z8" i="23"/>
  <c r="Y9" i="23"/>
  <c r="O10" i="23"/>
  <c r="X10" i="23"/>
  <c r="AB10" i="23" s="1"/>
  <c r="N11" i="23"/>
  <c r="V12" i="23"/>
  <c r="Z12" i="23"/>
  <c r="Y13" i="23"/>
  <c r="AC13" i="23" s="1"/>
  <c r="O14" i="23"/>
  <c r="X14" i="23"/>
  <c r="N15" i="23"/>
  <c r="V16" i="23"/>
  <c r="Z16" i="23"/>
  <c r="Y17" i="23"/>
  <c r="O18" i="23"/>
  <c r="X18" i="23"/>
  <c r="N19" i="23"/>
  <c r="V20" i="23"/>
  <c r="Z20" i="23"/>
  <c r="AB20" i="23" s="1"/>
  <c r="Y21" i="23"/>
  <c r="O22" i="23"/>
  <c r="X22" i="23"/>
  <c r="N23" i="23"/>
  <c r="V24" i="23"/>
  <c r="Z24" i="23"/>
  <c r="Y25" i="23"/>
  <c r="AC25" i="23" s="1"/>
  <c r="O26" i="23"/>
  <c r="X26" i="23"/>
  <c r="N27" i="23"/>
  <c r="V28" i="23"/>
  <c r="Z28" i="23"/>
  <c r="Y29" i="23"/>
  <c r="O30" i="23"/>
  <c r="X30" i="23"/>
  <c r="N31" i="23"/>
  <c r="M32" i="23"/>
  <c r="V32" i="23"/>
  <c r="Z32" i="23"/>
  <c r="AB32" i="23" s="1"/>
  <c r="Y33" i="23"/>
  <c r="AC33" i="23" s="1"/>
  <c r="O34" i="23"/>
  <c r="V41" i="23"/>
  <c r="V49" i="23"/>
  <c r="V57" i="23"/>
  <c r="O7" i="23"/>
  <c r="N8" i="23"/>
  <c r="P8" i="23" s="1"/>
  <c r="O11" i="23"/>
  <c r="N12" i="23"/>
  <c r="P12" i="23" s="1"/>
  <c r="O15" i="23"/>
  <c r="N16" i="23"/>
  <c r="P16" i="23" s="1"/>
  <c r="O19" i="23"/>
  <c r="N20" i="23"/>
  <c r="P20" i="23" s="1"/>
  <c r="O23" i="23"/>
  <c r="N24" i="23"/>
  <c r="P24" i="23" s="1"/>
  <c r="O27" i="23"/>
  <c r="N28" i="23"/>
  <c r="P28" i="23" s="1"/>
  <c r="O31" i="23"/>
  <c r="N32" i="23"/>
  <c r="P32" i="23" s="1"/>
  <c r="Z34" i="23"/>
  <c r="M35" i="23"/>
  <c r="X36" i="23"/>
  <c r="AB36" i="23" s="1"/>
  <c r="Y37" i="23"/>
  <c r="X37" i="23"/>
  <c r="O37" i="23"/>
  <c r="P37" i="23" s="1"/>
  <c r="V38" i="23"/>
  <c r="AA39" i="23"/>
  <c r="Z39" i="23"/>
  <c r="M40" i="23"/>
  <c r="Y40" i="23"/>
  <c r="O40" i="23"/>
  <c r="P40" i="23" s="1"/>
  <c r="W42" i="23"/>
  <c r="N42" i="23"/>
  <c r="M42" i="23"/>
  <c r="Z42" i="23"/>
  <c r="AB42" i="23" s="1"/>
  <c r="M43" i="23"/>
  <c r="X44" i="23"/>
  <c r="AB44" i="23" s="1"/>
  <c r="Y45" i="23"/>
  <c r="AC45" i="23" s="1"/>
  <c r="X45" i="23"/>
  <c r="AB45" i="23" s="1"/>
  <c r="O45" i="23"/>
  <c r="P45" i="23" s="1"/>
  <c r="V46" i="23"/>
  <c r="AA47" i="23"/>
  <c r="Z47" i="23"/>
  <c r="M48" i="23"/>
  <c r="Y48" i="23"/>
  <c r="O48" i="23"/>
  <c r="P48" i="23" s="1"/>
  <c r="W50" i="23"/>
  <c r="N50" i="23"/>
  <c r="M50" i="23"/>
  <c r="Z50" i="23"/>
  <c r="AB50" i="23" s="1"/>
  <c r="M51" i="23"/>
  <c r="X52" i="23"/>
  <c r="AB52" i="23" s="1"/>
  <c r="Y53" i="23"/>
  <c r="AC53" i="23" s="1"/>
  <c r="X53" i="23"/>
  <c r="AB53" i="23" s="1"/>
  <c r="O53" i="23"/>
  <c r="P53" i="23" s="1"/>
  <c r="V54" i="23"/>
  <c r="AA55" i="23"/>
  <c r="Z55" i="23"/>
  <c r="M56" i="23"/>
  <c r="Y56" i="23"/>
  <c r="AC56" i="23" s="1"/>
  <c r="O56" i="23"/>
  <c r="P56" i="23" s="1"/>
  <c r="W58" i="23"/>
  <c r="N58" i="23"/>
  <c r="M58" i="23"/>
  <c r="Z58" i="23"/>
  <c r="M59" i="23"/>
  <c r="X60" i="23"/>
  <c r="Y61" i="23"/>
  <c r="AC61" i="23" s="1"/>
  <c r="X61" i="23"/>
  <c r="AB61" i="23" s="1"/>
  <c r="O61" i="23"/>
  <c r="P61" i="23" s="1"/>
  <c r="V65" i="23"/>
  <c r="V69" i="23"/>
  <c r="V73" i="23"/>
  <c r="M77" i="23"/>
  <c r="V77" i="23"/>
  <c r="M81" i="23"/>
  <c r="W85" i="23"/>
  <c r="N85" i="23"/>
  <c r="M88" i="23"/>
  <c r="Y88" i="23"/>
  <c r="X88" i="23"/>
  <c r="O88" i="23"/>
  <c r="W93" i="23"/>
  <c r="N93" i="23"/>
  <c r="W101" i="23"/>
  <c r="N101" i="23"/>
  <c r="AA102" i="23"/>
  <c r="Z102" i="23"/>
  <c r="M102" i="23"/>
  <c r="M104" i="23"/>
  <c r="Y104" i="23"/>
  <c r="X104" i="23"/>
  <c r="O104" i="23"/>
  <c r="Z108" i="23"/>
  <c r="AA108" i="23"/>
  <c r="M112" i="23"/>
  <c r="Y112" i="23"/>
  <c r="AC112" i="23" s="1"/>
  <c r="X112" i="23"/>
  <c r="AB112" i="23" s="1"/>
  <c r="O112" i="23"/>
  <c r="W114" i="23"/>
  <c r="N114" i="23"/>
  <c r="P114" i="23" s="1"/>
  <c r="V114" i="23"/>
  <c r="AA126" i="23"/>
  <c r="Z126" i="23"/>
  <c r="M146" i="23"/>
  <c r="Y146" i="23"/>
  <c r="X146" i="23"/>
  <c r="O146" i="23"/>
  <c r="O64" i="23"/>
  <c r="P64" i="23" s="1"/>
  <c r="X64" i="23"/>
  <c r="N65" i="23"/>
  <c r="M66" i="23"/>
  <c r="V66" i="23"/>
  <c r="Z66" i="23"/>
  <c r="O68" i="23"/>
  <c r="P68" i="23" s="1"/>
  <c r="X68" i="23"/>
  <c r="N69" i="23"/>
  <c r="M70" i="23"/>
  <c r="V70" i="23"/>
  <c r="Z70" i="23"/>
  <c r="O72" i="23"/>
  <c r="P72" i="23" s="1"/>
  <c r="X72" i="23"/>
  <c r="N73" i="23"/>
  <c r="M74" i="23"/>
  <c r="V74" i="23"/>
  <c r="Z74" i="23"/>
  <c r="O76" i="23"/>
  <c r="P76" i="23" s="1"/>
  <c r="X76" i="23"/>
  <c r="N77" i="23"/>
  <c r="M78" i="23"/>
  <c r="V78" i="23"/>
  <c r="Z78" i="23"/>
  <c r="W82" i="23"/>
  <c r="N82" i="23"/>
  <c r="AA90" i="23"/>
  <c r="AC90" i="23" s="1"/>
  <c r="Z90" i="23"/>
  <c r="AB90" i="23" s="1"/>
  <c r="M90" i="23"/>
  <c r="V93" i="23"/>
  <c r="W97" i="23"/>
  <c r="N97" i="23"/>
  <c r="P97" i="23" s="1"/>
  <c r="V101" i="23"/>
  <c r="Y109" i="23"/>
  <c r="AC109" i="23" s="1"/>
  <c r="X109" i="23"/>
  <c r="AB109" i="23" s="1"/>
  <c r="O109" i="23"/>
  <c r="P109" i="23" s="1"/>
  <c r="M109" i="23"/>
  <c r="V35" i="23"/>
  <c r="V39" i="23"/>
  <c r="V43" i="23"/>
  <c r="V47" i="23"/>
  <c r="V51" i="23"/>
  <c r="V55" i="23"/>
  <c r="V59" i="23"/>
  <c r="V63" i="23"/>
  <c r="Z63" i="23"/>
  <c r="AB63" i="23" s="1"/>
  <c r="Y64" i="23"/>
  <c r="O65" i="23"/>
  <c r="X65" i="23"/>
  <c r="AB65" i="23" s="1"/>
  <c r="N66" i="23"/>
  <c r="V67" i="23"/>
  <c r="Z67" i="23"/>
  <c r="Y68" i="23"/>
  <c r="O69" i="23"/>
  <c r="X69" i="23"/>
  <c r="N70" i="23"/>
  <c r="P70" i="23" s="1"/>
  <c r="V71" i="23"/>
  <c r="Z71" i="23"/>
  <c r="Y72" i="23"/>
  <c r="O73" i="23"/>
  <c r="X73" i="23"/>
  <c r="N74" i="23"/>
  <c r="V75" i="23"/>
  <c r="Z75" i="23"/>
  <c r="AB75" i="23" s="1"/>
  <c r="Y76" i="23"/>
  <c r="O77" i="23"/>
  <c r="X77" i="23"/>
  <c r="AB77" i="23" s="1"/>
  <c r="N78" i="23"/>
  <c r="V79" i="23"/>
  <c r="Z79" i="23"/>
  <c r="AB79" i="23" s="1"/>
  <c r="Y80" i="23"/>
  <c r="AC80" i="23" s="1"/>
  <c r="O81" i="23"/>
  <c r="P81" i="23" s="1"/>
  <c r="X81" i="23"/>
  <c r="AB81" i="23" s="1"/>
  <c r="X82" i="23"/>
  <c r="O82" i="23"/>
  <c r="Z82" i="23"/>
  <c r="AB82" i="23" s="1"/>
  <c r="M84" i="23"/>
  <c r="Y84" i="23"/>
  <c r="AC84" i="23" s="1"/>
  <c r="X84" i="23"/>
  <c r="AB84" i="23" s="1"/>
  <c r="O84" i="23"/>
  <c r="P84" i="23" s="1"/>
  <c r="W89" i="23"/>
  <c r="N89" i="23"/>
  <c r="M92" i="23"/>
  <c r="Y92" i="23"/>
  <c r="AC92" i="23" s="1"/>
  <c r="X92" i="23"/>
  <c r="AB92" i="23" s="1"/>
  <c r="O92" i="23"/>
  <c r="P92" i="23" s="1"/>
  <c r="AA98" i="23"/>
  <c r="AC98" i="23" s="1"/>
  <c r="Z98" i="23"/>
  <c r="AB98" i="23" s="1"/>
  <c r="M100" i="23"/>
  <c r="Y100" i="23"/>
  <c r="AC100" i="23" s="1"/>
  <c r="X100" i="23"/>
  <c r="AB100" i="23" s="1"/>
  <c r="O100" i="23"/>
  <c r="P100" i="23" s="1"/>
  <c r="AA111" i="23"/>
  <c r="Z111" i="23"/>
  <c r="M111" i="23"/>
  <c r="Y117" i="23"/>
  <c r="X117" i="23"/>
  <c r="O117" i="23"/>
  <c r="P117" i="23" s="1"/>
  <c r="M117" i="23"/>
  <c r="N35" i="23"/>
  <c r="P35" i="23" s="1"/>
  <c r="O38" i="23"/>
  <c r="N39" i="23"/>
  <c r="P39" i="23" s="1"/>
  <c r="O42" i="23"/>
  <c r="N43" i="23"/>
  <c r="P43" i="23" s="1"/>
  <c r="N47" i="23"/>
  <c r="P47" i="23" s="1"/>
  <c r="O50" i="23"/>
  <c r="N51" i="23"/>
  <c r="P51" i="23" s="1"/>
  <c r="O54" i="23"/>
  <c r="N55" i="23"/>
  <c r="P55" i="23" s="1"/>
  <c r="O58" i="23"/>
  <c r="N59" i="23"/>
  <c r="P59" i="23" s="1"/>
  <c r="O62" i="23"/>
  <c r="N63" i="23"/>
  <c r="P63" i="23" s="1"/>
  <c r="O66" i="23"/>
  <c r="N67" i="23"/>
  <c r="P67" i="23" s="1"/>
  <c r="N71" i="23"/>
  <c r="P71" i="23" s="1"/>
  <c r="O74" i="23"/>
  <c r="N75" i="23"/>
  <c r="P75" i="23" s="1"/>
  <c r="O78" i="23"/>
  <c r="N79" i="23"/>
  <c r="P79" i="23" s="1"/>
  <c r="AA86" i="23"/>
  <c r="Z86" i="23"/>
  <c r="M86" i="23"/>
  <c r="P88" i="23"/>
  <c r="V89" i="23"/>
  <c r="AA94" i="23"/>
  <c r="Z94" i="23"/>
  <c r="M96" i="23"/>
  <c r="Y96" i="23"/>
  <c r="AC96" i="23" s="1"/>
  <c r="X96" i="23"/>
  <c r="AB96" i="23" s="1"/>
  <c r="O96" i="23"/>
  <c r="P96" i="23" s="1"/>
  <c r="V97" i="23"/>
  <c r="P104" i="23"/>
  <c r="W105" i="23"/>
  <c r="N105" i="23"/>
  <c r="AA106" i="23"/>
  <c r="Z106" i="23"/>
  <c r="M106" i="23"/>
  <c r="M128" i="23"/>
  <c r="Y128" i="23"/>
  <c r="AC128" i="23" s="1"/>
  <c r="X128" i="23"/>
  <c r="AB128" i="23" s="1"/>
  <c r="O128" i="23"/>
  <c r="V86" i="23"/>
  <c r="V90" i="23"/>
  <c r="M94" i="23"/>
  <c r="V94" i="23"/>
  <c r="Y95" i="23"/>
  <c r="AC95" i="23" s="1"/>
  <c r="M98" i="23"/>
  <c r="V98" i="23"/>
  <c r="Y99" i="23"/>
  <c r="AC99" i="23" s="1"/>
  <c r="V102" i="23"/>
  <c r="Y103" i="23"/>
  <c r="V106" i="23"/>
  <c r="Z107" i="23"/>
  <c r="X130" i="23"/>
  <c r="O130" i="23"/>
  <c r="P130" i="23" s="1"/>
  <c r="M130" i="23"/>
  <c r="Y130" i="23"/>
  <c r="W134" i="23"/>
  <c r="V134" i="23"/>
  <c r="N134" i="23"/>
  <c r="M150" i="23"/>
  <c r="Y150" i="23"/>
  <c r="AC150" i="23" s="1"/>
  <c r="X150" i="23"/>
  <c r="AB150" i="23" s="1"/>
  <c r="O150" i="23"/>
  <c r="V83" i="23"/>
  <c r="Z83" i="23"/>
  <c r="O85" i="23"/>
  <c r="X85" i="23"/>
  <c r="AB85" i="23" s="1"/>
  <c r="N86" i="23"/>
  <c r="P86" i="23" s="1"/>
  <c r="V87" i="23"/>
  <c r="Z87" i="23"/>
  <c r="O89" i="23"/>
  <c r="X89" i="23"/>
  <c r="N90" i="23"/>
  <c r="V91" i="23"/>
  <c r="Z91" i="23"/>
  <c r="O93" i="23"/>
  <c r="X93" i="23"/>
  <c r="AB93" i="23" s="1"/>
  <c r="N94" i="23"/>
  <c r="V95" i="23"/>
  <c r="Z95" i="23"/>
  <c r="N98" i="23"/>
  <c r="P98" i="23" s="1"/>
  <c r="V99" i="23"/>
  <c r="Z99" i="23"/>
  <c r="O101" i="23"/>
  <c r="N102" i="23"/>
  <c r="P102" i="23" s="1"/>
  <c r="Z103" i="23"/>
  <c r="AB103" i="23" s="1"/>
  <c r="O105" i="23"/>
  <c r="N106" i="23"/>
  <c r="P106" i="23" s="1"/>
  <c r="M107" i="23"/>
  <c r="V107" i="23"/>
  <c r="M108" i="23"/>
  <c r="Y108" i="23"/>
  <c r="AC108" i="23" s="1"/>
  <c r="O108" i="23"/>
  <c r="P108" i="23" s="1"/>
  <c r="W110" i="23"/>
  <c r="N110" i="23"/>
  <c r="M110" i="23"/>
  <c r="Z110" i="23"/>
  <c r="Y113" i="23"/>
  <c r="AC113" i="23" s="1"/>
  <c r="X113" i="23"/>
  <c r="AB113" i="23" s="1"/>
  <c r="O113" i="23"/>
  <c r="N113" i="23"/>
  <c r="AA115" i="23"/>
  <c r="Z115" i="23"/>
  <c r="M116" i="23"/>
  <c r="Y116" i="23"/>
  <c r="AC116" i="23" s="1"/>
  <c r="O116" i="23"/>
  <c r="P116" i="23" s="1"/>
  <c r="W118" i="23"/>
  <c r="N118" i="23"/>
  <c r="P118" i="23" s="1"/>
  <c r="M118" i="23"/>
  <c r="AA119" i="23"/>
  <c r="Z119" i="23"/>
  <c r="W121" i="23"/>
  <c r="N121" i="23"/>
  <c r="P121" i="23" s="1"/>
  <c r="AA122" i="23"/>
  <c r="Z122" i="23"/>
  <c r="W125" i="23"/>
  <c r="N125" i="23"/>
  <c r="P125" i="23" s="1"/>
  <c r="M126" i="23"/>
  <c r="W131" i="23"/>
  <c r="N131" i="23"/>
  <c r="P131" i="23" s="1"/>
  <c r="V131" i="23"/>
  <c r="N83" i="23"/>
  <c r="P83" i="23" s="1"/>
  <c r="N87" i="23"/>
  <c r="P87" i="23" s="1"/>
  <c r="O90" i="23"/>
  <c r="N91" i="23"/>
  <c r="P91" i="23" s="1"/>
  <c r="O94" i="23"/>
  <c r="N95" i="23"/>
  <c r="P95" i="23" s="1"/>
  <c r="N99" i="23"/>
  <c r="P99" i="23" s="1"/>
  <c r="P112" i="23"/>
  <c r="M120" i="23"/>
  <c r="Y120" i="23"/>
  <c r="AC120" i="23" s="1"/>
  <c r="X120" i="23"/>
  <c r="AB120" i="23" s="1"/>
  <c r="O120" i="23"/>
  <c r="P120" i="23" s="1"/>
  <c r="M124" i="23"/>
  <c r="Y124" i="23"/>
  <c r="AC124" i="23" s="1"/>
  <c r="X124" i="23"/>
  <c r="AB124" i="23" s="1"/>
  <c r="O124" i="23"/>
  <c r="P124" i="23" s="1"/>
  <c r="P128" i="23"/>
  <c r="W129" i="23"/>
  <c r="N129" i="23"/>
  <c r="P129" i="23" s="1"/>
  <c r="AA132" i="23"/>
  <c r="Z132" i="23"/>
  <c r="W138" i="23"/>
  <c r="V138" i="23"/>
  <c r="N138" i="23"/>
  <c r="M142" i="23"/>
  <c r="Y142" i="23"/>
  <c r="AC142" i="23" s="1"/>
  <c r="X142" i="23"/>
  <c r="AB142" i="23" s="1"/>
  <c r="O142" i="23"/>
  <c r="V122" i="23"/>
  <c r="Y123" i="23"/>
  <c r="AC123" i="23" s="1"/>
  <c r="Y127" i="23"/>
  <c r="AC127" i="23" s="1"/>
  <c r="Z130" i="23"/>
  <c r="AB130" i="23" s="1"/>
  <c r="Y134" i="23"/>
  <c r="AC134" i="23" s="1"/>
  <c r="X134" i="23"/>
  <c r="AB134" i="23" s="1"/>
  <c r="O134" i="23"/>
  <c r="Z135" i="23"/>
  <c r="M136" i="23"/>
  <c r="Y138" i="23"/>
  <c r="AC138" i="23" s="1"/>
  <c r="X138" i="23"/>
  <c r="AB138" i="23" s="1"/>
  <c r="O138" i="23"/>
  <c r="M140" i="23"/>
  <c r="P141" i="23"/>
  <c r="M144" i="23"/>
  <c r="P145" i="23"/>
  <c r="M148" i="23"/>
  <c r="W155" i="23"/>
  <c r="N155" i="23"/>
  <c r="V111" i="23"/>
  <c r="V115" i="23"/>
  <c r="N122" i="23"/>
  <c r="P122" i="23" s="1"/>
  <c r="V130" i="23"/>
  <c r="Z131" i="23"/>
  <c r="M132" i="23"/>
  <c r="M133" i="23"/>
  <c r="Y133" i="23"/>
  <c r="AC133" i="23" s="1"/>
  <c r="O133" i="23"/>
  <c r="P133" i="23" s="1"/>
  <c r="Z139" i="23"/>
  <c r="AA152" i="23"/>
  <c r="Z152" i="23"/>
  <c r="V155" i="23"/>
  <c r="O110" i="23"/>
  <c r="N111" i="23"/>
  <c r="P111" i="23" s="1"/>
  <c r="W135" i="23"/>
  <c r="N135" i="23"/>
  <c r="P135" i="23" s="1"/>
  <c r="AA136" i="23"/>
  <c r="Z136" i="23"/>
  <c r="M137" i="23"/>
  <c r="Y137" i="23"/>
  <c r="AC137" i="23" s="1"/>
  <c r="O137" i="23"/>
  <c r="P137" i="23" s="1"/>
  <c r="W139" i="23"/>
  <c r="N139" i="23"/>
  <c r="AA140" i="23"/>
  <c r="AC140" i="23" s="1"/>
  <c r="Z140" i="23"/>
  <c r="AB140" i="23" s="1"/>
  <c r="P142" i="23"/>
  <c r="W143" i="23"/>
  <c r="N143" i="23"/>
  <c r="AA144" i="23"/>
  <c r="AC144" i="23" s="1"/>
  <c r="Z144" i="23"/>
  <c r="AB144" i="23" s="1"/>
  <c r="P146" i="23"/>
  <c r="W147" i="23"/>
  <c r="N147" i="23"/>
  <c r="AA148" i="23"/>
  <c r="Z148" i="23"/>
  <c r="P150" i="23"/>
  <c r="W151" i="23"/>
  <c r="N151" i="23"/>
  <c r="P151" i="23" s="1"/>
  <c r="M154" i="23"/>
  <c r="Y154" i="23"/>
  <c r="AC154" i="23" s="1"/>
  <c r="X154" i="23"/>
  <c r="AB154" i="23" s="1"/>
  <c r="O154" i="23"/>
  <c r="P154" i="23" s="1"/>
  <c r="V136" i="23"/>
  <c r="V140" i="23"/>
  <c r="Y141" i="23"/>
  <c r="AC141" i="23" s="1"/>
  <c r="V144" i="23"/>
  <c r="Y145" i="23"/>
  <c r="AC145" i="23" s="1"/>
  <c r="V148" i="23"/>
  <c r="Y149" i="23"/>
  <c r="M152" i="23"/>
  <c r="V152" i="23"/>
  <c r="N136" i="23"/>
  <c r="P136" i="23" s="1"/>
  <c r="O139" i="23"/>
  <c r="N140" i="23"/>
  <c r="P140" i="23" s="1"/>
  <c r="O143" i="23"/>
  <c r="N144" i="23"/>
  <c r="P144" i="23" s="1"/>
  <c r="O147" i="23"/>
  <c r="N148" i="23"/>
  <c r="P148" i="23" s="1"/>
  <c r="X151" i="23"/>
  <c r="N152" i="23"/>
  <c r="M153" i="23"/>
  <c r="V153" i="23"/>
  <c r="Z153" i="23"/>
  <c r="AB153" i="23" s="1"/>
  <c r="O155" i="23"/>
  <c r="X155" i="23"/>
  <c r="O152" i="23"/>
  <c r="N153" i="23"/>
  <c r="P153" i="23" s="1"/>
  <c r="P100" i="22"/>
  <c r="M8" i="22"/>
  <c r="V8" i="22"/>
  <c r="V12" i="22"/>
  <c r="M16" i="22"/>
  <c r="V16" i="22"/>
  <c r="M20" i="22"/>
  <c r="V20" i="22"/>
  <c r="V24" i="22"/>
  <c r="V28" i="22"/>
  <c r="V32" i="22"/>
  <c r="O7" i="22"/>
  <c r="P7" i="22" s="1"/>
  <c r="X7" i="22"/>
  <c r="N8" i="22"/>
  <c r="M9" i="22"/>
  <c r="V9" i="22"/>
  <c r="Z9" i="22"/>
  <c r="AB9" i="22" s="1"/>
  <c r="O11" i="22"/>
  <c r="P11" i="22" s="1"/>
  <c r="X11" i="22"/>
  <c r="N12" i="22"/>
  <c r="M13" i="22"/>
  <c r="V13" i="22"/>
  <c r="Z13" i="22"/>
  <c r="O15" i="22"/>
  <c r="P15" i="22" s="1"/>
  <c r="X15" i="22"/>
  <c r="AB15" i="22" s="1"/>
  <c r="N16" i="22"/>
  <c r="M17" i="22"/>
  <c r="V17" i="22"/>
  <c r="Z17" i="22"/>
  <c r="AB17" i="22" s="1"/>
  <c r="O19" i="22"/>
  <c r="P19" i="22" s="1"/>
  <c r="X19" i="22"/>
  <c r="AB19" i="22" s="1"/>
  <c r="N20" i="22"/>
  <c r="M21" i="22"/>
  <c r="V21" i="22"/>
  <c r="Z21" i="22"/>
  <c r="AB21" i="22" s="1"/>
  <c r="O23" i="22"/>
  <c r="P23" i="22" s="1"/>
  <c r="X23" i="22"/>
  <c r="N24" i="22"/>
  <c r="M25" i="22"/>
  <c r="V25" i="22"/>
  <c r="Z25" i="22"/>
  <c r="O27" i="22"/>
  <c r="P27" i="22" s="1"/>
  <c r="X27" i="22"/>
  <c r="AB27" i="22" s="1"/>
  <c r="N28" i="22"/>
  <c r="M29" i="22"/>
  <c r="V29" i="22"/>
  <c r="Z29" i="22"/>
  <c r="AB29" i="22" s="1"/>
  <c r="O31" i="22"/>
  <c r="P31" i="22" s="1"/>
  <c r="X31" i="22"/>
  <c r="N32" i="22"/>
  <c r="W33" i="22"/>
  <c r="N33" i="22"/>
  <c r="M33" i="22"/>
  <c r="Z33" i="22"/>
  <c r="Y36" i="22"/>
  <c r="AC36" i="22" s="1"/>
  <c r="X36" i="22"/>
  <c r="AB36" i="22" s="1"/>
  <c r="O36" i="22"/>
  <c r="N36" i="22"/>
  <c r="AA38" i="22"/>
  <c r="Z38" i="22"/>
  <c r="M38" i="22"/>
  <c r="M39" i="22"/>
  <c r="Y39" i="22"/>
  <c r="AC39" i="22" s="1"/>
  <c r="O39" i="22"/>
  <c r="P39" i="22" s="1"/>
  <c r="W41" i="22"/>
  <c r="N41" i="22"/>
  <c r="M41" i="22"/>
  <c r="Z41" i="22"/>
  <c r="AB41" i="22" s="1"/>
  <c r="Y44" i="22"/>
  <c r="AC44" i="22" s="1"/>
  <c r="X44" i="22"/>
  <c r="AB44" i="22" s="1"/>
  <c r="O44" i="22"/>
  <c r="N44" i="22"/>
  <c r="AA46" i="22"/>
  <c r="Z46" i="22"/>
  <c r="M47" i="22"/>
  <c r="Y47" i="22"/>
  <c r="AC47" i="22" s="1"/>
  <c r="O47" i="22"/>
  <c r="P47" i="22" s="1"/>
  <c r="W49" i="22"/>
  <c r="N49" i="22"/>
  <c r="M49" i="22"/>
  <c r="Z49" i="22"/>
  <c r="Y52" i="22"/>
  <c r="AC52" i="22" s="1"/>
  <c r="X52" i="22"/>
  <c r="AB52" i="22" s="1"/>
  <c r="O52" i="22"/>
  <c r="N52" i="22"/>
  <c r="V6" i="22"/>
  <c r="Z6" i="22"/>
  <c r="AB6" i="22" s="1"/>
  <c r="Y7" i="22"/>
  <c r="O8" i="22"/>
  <c r="X8" i="22"/>
  <c r="AB8" i="22" s="1"/>
  <c r="N9" i="22"/>
  <c r="V10" i="22"/>
  <c r="Z10" i="22"/>
  <c r="Y11" i="22"/>
  <c r="O12" i="22"/>
  <c r="X12" i="22"/>
  <c r="AB12" i="22" s="1"/>
  <c r="N13" i="22"/>
  <c r="V14" i="22"/>
  <c r="Z14" i="22"/>
  <c r="AB14" i="22" s="1"/>
  <c r="Y15" i="22"/>
  <c r="AC15" i="22" s="1"/>
  <c r="O16" i="22"/>
  <c r="X16" i="22"/>
  <c r="AB16" i="22" s="1"/>
  <c r="N17" i="22"/>
  <c r="V18" i="22"/>
  <c r="Z18" i="22"/>
  <c r="AB18" i="22" s="1"/>
  <c r="Y19" i="22"/>
  <c r="AC19" i="22" s="1"/>
  <c r="O20" i="22"/>
  <c r="X20" i="22"/>
  <c r="N21" i="22"/>
  <c r="V22" i="22"/>
  <c r="Z22" i="22"/>
  <c r="AB22" i="22" s="1"/>
  <c r="Y23" i="22"/>
  <c r="O24" i="22"/>
  <c r="X24" i="22"/>
  <c r="AB24" i="22" s="1"/>
  <c r="N25" i="22"/>
  <c r="P25" i="22" s="1"/>
  <c r="V26" i="22"/>
  <c r="Z26" i="22"/>
  <c r="AB26" i="22" s="1"/>
  <c r="Y27" i="22"/>
  <c r="AC27" i="22" s="1"/>
  <c r="O28" i="22"/>
  <c r="X28" i="22"/>
  <c r="AB28" i="22" s="1"/>
  <c r="N29" i="22"/>
  <c r="M30" i="22"/>
  <c r="V30" i="22"/>
  <c r="Z30" i="22"/>
  <c r="AB30" i="22" s="1"/>
  <c r="Y31" i="22"/>
  <c r="O32" i="22"/>
  <c r="X32" i="22"/>
  <c r="X33" i="22"/>
  <c r="AB33" i="22" s="1"/>
  <c r="V36" i="22"/>
  <c r="V44" i="22"/>
  <c r="V52" i="22"/>
  <c r="AA53" i="22"/>
  <c r="Z53" i="22"/>
  <c r="M53" i="22"/>
  <c r="N6" i="22"/>
  <c r="P6" i="22" s="1"/>
  <c r="O9" i="22"/>
  <c r="N10" i="22"/>
  <c r="P10" i="22" s="1"/>
  <c r="O13" i="22"/>
  <c r="N14" i="22"/>
  <c r="P14" i="22" s="1"/>
  <c r="O17" i="22"/>
  <c r="N18" i="22"/>
  <c r="P18" i="22" s="1"/>
  <c r="O21" i="22"/>
  <c r="N22" i="22"/>
  <c r="P22" i="22" s="1"/>
  <c r="N26" i="22"/>
  <c r="P26" i="22" s="1"/>
  <c r="O29" i="22"/>
  <c r="N30" i="22"/>
  <c r="P30" i="22" s="1"/>
  <c r="V33" i="22"/>
  <c r="AA34" i="22"/>
  <c r="Z34" i="22"/>
  <c r="M35" i="22"/>
  <c r="Y35" i="22"/>
  <c r="O35" i="22"/>
  <c r="P35" i="22" s="1"/>
  <c r="W37" i="22"/>
  <c r="N37" i="22"/>
  <c r="M37" i="22"/>
  <c r="Z37" i="22"/>
  <c r="AB37" i="22" s="1"/>
  <c r="X39" i="22"/>
  <c r="AB39" i="22" s="1"/>
  <c r="Y40" i="22"/>
  <c r="X40" i="22"/>
  <c r="O40" i="22"/>
  <c r="P40" i="22" s="1"/>
  <c r="V41" i="22"/>
  <c r="AA42" i="22"/>
  <c r="AC42" i="22" s="1"/>
  <c r="Z42" i="22"/>
  <c r="AB42" i="22" s="1"/>
  <c r="M43" i="22"/>
  <c r="Y43" i="22"/>
  <c r="AC43" i="22" s="1"/>
  <c r="O43" i="22"/>
  <c r="P43" i="22" s="1"/>
  <c r="W45" i="22"/>
  <c r="N45" i="22"/>
  <c r="M45" i="22"/>
  <c r="Z45" i="22"/>
  <c r="M46" i="22"/>
  <c r="X47" i="22"/>
  <c r="AB47" i="22" s="1"/>
  <c r="Y48" i="22"/>
  <c r="X48" i="22"/>
  <c r="O48" i="22"/>
  <c r="P48" i="22" s="1"/>
  <c r="V49" i="22"/>
  <c r="AA50" i="22"/>
  <c r="AC50" i="22" s="1"/>
  <c r="Z50" i="22"/>
  <c r="AB50" i="22" s="1"/>
  <c r="M51" i="22"/>
  <c r="Y51" i="22"/>
  <c r="AC51" i="22" s="1"/>
  <c r="O51" i="22"/>
  <c r="P51" i="22" s="1"/>
  <c r="V56" i="22"/>
  <c r="V60" i="22"/>
  <c r="V64" i="22"/>
  <c r="M68" i="22"/>
  <c r="V68" i="22"/>
  <c r="V72" i="22"/>
  <c r="X75" i="22"/>
  <c r="V53" i="22"/>
  <c r="O55" i="22"/>
  <c r="P55" i="22" s="1"/>
  <c r="X55" i="22"/>
  <c r="AB55" i="22" s="1"/>
  <c r="N56" i="22"/>
  <c r="M57" i="22"/>
  <c r="V57" i="22"/>
  <c r="Z57" i="22"/>
  <c r="O59" i="22"/>
  <c r="P59" i="22" s="1"/>
  <c r="X59" i="22"/>
  <c r="N60" i="22"/>
  <c r="M61" i="22"/>
  <c r="V61" i="22"/>
  <c r="Z61" i="22"/>
  <c r="O63" i="22"/>
  <c r="P63" i="22" s="1"/>
  <c r="X63" i="22"/>
  <c r="N64" i="22"/>
  <c r="M65" i="22"/>
  <c r="V65" i="22"/>
  <c r="Z65" i="22"/>
  <c r="O67" i="22"/>
  <c r="P67" i="22" s="1"/>
  <c r="X67" i="22"/>
  <c r="AB67" i="22" s="1"/>
  <c r="N68" i="22"/>
  <c r="M69" i="22"/>
  <c r="V69" i="22"/>
  <c r="Z69" i="22"/>
  <c r="AB69" i="22" s="1"/>
  <c r="O71" i="22"/>
  <c r="P71" i="22" s="1"/>
  <c r="X71" i="22"/>
  <c r="AB71" i="22" s="1"/>
  <c r="N72" i="22"/>
  <c r="M73" i="22"/>
  <c r="V73" i="22"/>
  <c r="Z73" i="22"/>
  <c r="AB73" i="22" s="1"/>
  <c r="O75" i="22"/>
  <c r="P75" i="22" s="1"/>
  <c r="Y75" i="22"/>
  <c r="M76" i="22"/>
  <c r="Y76" i="22"/>
  <c r="O76" i="22"/>
  <c r="P76" i="22" s="1"/>
  <c r="W78" i="22"/>
  <c r="N78" i="22"/>
  <c r="M78" i="22"/>
  <c r="Z78" i="22"/>
  <c r="Y81" i="22"/>
  <c r="AC81" i="22" s="1"/>
  <c r="X81" i="22"/>
  <c r="AB81" i="22" s="1"/>
  <c r="O81" i="22"/>
  <c r="N81" i="22"/>
  <c r="AA83" i="22"/>
  <c r="Z83" i="22"/>
  <c r="M84" i="22"/>
  <c r="Y84" i="22"/>
  <c r="AC84" i="22" s="1"/>
  <c r="O84" i="22"/>
  <c r="P84" i="22" s="1"/>
  <c r="W86" i="22"/>
  <c r="N86" i="22"/>
  <c r="M86" i="22"/>
  <c r="Z86" i="22"/>
  <c r="Y89" i="22"/>
  <c r="X89" i="22"/>
  <c r="O89" i="22"/>
  <c r="N89" i="22"/>
  <c r="AA91" i="22"/>
  <c r="Z91" i="22"/>
  <c r="M92" i="22"/>
  <c r="Y92" i="22"/>
  <c r="AC92" i="22" s="1"/>
  <c r="O92" i="22"/>
  <c r="P92" i="22" s="1"/>
  <c r="W94" i="22"/>
  <c r="N94" i="22"/>
  <c r="M94" i="22"/>
  <c r="Z94" i="22"/>
  <c r="V34" i="22"/>
  <c r="V38" i="22"/>
  <c r="V42" i="22"/>
  <c r="V46" i="22"/>
  <c r="V50" i="22"/>
  <c r="N53" i="22"/>
  <c r="M54" i="22"/>
  <c r="V54" i="22"/>
  <c r="Z54" i="22"/>
  <c r="Y55" i="22"/>
  <c r="AC55" i="22" s="1"/>
  <c r="O56" i="22"/>
  <c r="X56" i="22"/>
  <c r="AB56" i="22" s="1"/>
  <c r="N57" i="22"/>
  <c r="P57" i="22" s="1"/>
  <c r="V58" i="22"/>
  <c r="Z58" i="22"/>
  <c r="Y59" i="22"/>
  <c r="O60" i="22"/>
  <c r="X60" i="22"/>
  <c r="N61" i="22"/>
  <c r="V62" i="22"/>
  <c r="Z62" i="22"/>
  <c r="AB62" i="22" s="1"/>
  <c r="Y63" i="22"/>
  <c r="O64" i="22"/>
  <c r="X64" i="22"/>
  <c r="N65" i="22"/>
  <c r="M66" i="22"/>
  <c r="V66" i="22"/>
  <c r="Z66" i="22"/>
  <c r="Y67" i="22"/>
  <c r="AC67" i="22" s="1"/>
  <c r="O68" i="22"/>
  <c r="X68" i="22"/>
  <c r="N69" i="22"/>
  <c r="M70" i="22"/>
  <c r="V70" i="22"/>
  <c r="Z70" i="22"/>
  <c r="Y71" i="22"/>
  <c r="AC71" i="22" s="1"/>
  <c r="O72" i="22"/>
  <c r="X72" i="22"/>
  <c r="N73" i="22"/>
  <c r="M74" i="22"/>
  <c r="V74" i="22"/>
  <c r="Z74" i="22"/>
  <c r="AA75" i="22"/>
  <c r="AC75" i="22" s="1"/>
  <c r="Z75" i="22"/>
  <c r="AB75" i="22" s="1"/>
  <c r="V81" i="22"/>
  <c r="V89" i="22"/>
  <c r="O33" i="22"/>
  <c r="N34" i="22"/>
  <c r="P34" i="22" s="1"/>
  <c r="O37" i="22"/>
  <c r="N38" i="22"/>
  <c r="P38" i="22" s="1"/>
  <c r="O41" i="22"/>
  <c r="N42" i="22"/>
  <c r="P42" i="22" s="1"/>
  <c r="O45" i="22"/>
  <c r="N46" i="22"/>
  <c r="P46" i="22" s="1"/>
  <c r="O49" i="22"/>
  <c r="N50" i="22"/>
  <c r="P50" i="22" s="1"/>
  <c r="O53" i="22"/>
  <c r="N54" i="22"/>
  <c r="P54" i="22" s="1"/>
  <c r="N58" i="22"/>
  <c r="P58" i="22" s="1"/>
  <c r="O61" i="22"/>
  <c r="N62" i="22"/>
  <c r="P62" i="22" s="1"/>
  <c r="O65" i="22"/>
  <c r="N66" i="22"/>
  <c r="P66" i="22" s="1"/>
  <c r="O69" i="22"/>
  <c r="N70" i="22"/>
  <c r="P70" i="22" s="1"/>
  <c r="O73" i="22"/>
  <c r="N74" i="22"/>
  <c r="P74" i="22" s="1"/>
  <c r="V75" i="22"/>
  <c r="X76" i="22"/>
  <c r="Y77" i="22"/>
  <c r="AC77" i="22" s="1"/>
  <c r="X77" i="22"/>
  <c r="AB77" i="22" s="1"/>
  <c r="O77" i="22"/>
  <c r="P77" i="22" s="1"/>
  <c r="V78" i="22"/>
  <c r="AA79" i="22"/>
  <c r="AC79" i="22" s="1"/>
  <c r="Z79" i="22"/>
  <c r="AB79" i="22" s="1"/>
  <c r="M80" i="22"/>
  <c r="Y80" i="22"/>
  <c r="AC80" i="22" s="1"/>
  <c r="O80" i="22"/>
  <c r="P80" i="22" s="1"/>
  <c r="W82" i="22"/>
  <c r="N82" i="22"/>
  <c r="M82" i="22"/>
  <c r="Z82" i="22"/>
  <c r="AB82" i="22" s="1"/>
  <c r="M83" i="22"/>
  <c r="X84" i="22"/>
  <c r="AB84" i="22" s="1"/>
  <c r="Y85" i="22"/>
  <c r="AC85" i="22" s="1"/>
  <c r="X85" i="22"/>
  <c r="AB85" i="22" s="1"/>
  <c r="O85" i="22"/>
  <c r="P85" i="22" s="1"/>
  <c r="V86" i="22"/>
  <c r="AA87" i="22"/>
  <c r="Z87" i="22"/>
  <c r="M88" i="22"/>
  <c r="Y88" i="22"/>
  <c r="O88" i="22"/>
  <c r="P88" i="22" s="1"/>
  <c r="W90" i="22"/>
  <c r="N90" i="22"/>
  <c r="M90" i="22"/>
  <c r="Z90" i="22"/>
  <c r="AB90" i="22" s="1"/>
  <c r="M91" i="22"/>
  <c r="X92" i="22"/>
  <c r="AB92" i="22" s="1"/>
  <c r="Y93" i="22"/>
  <c r="AC93" i="22" s="1"/>
  <c r="X93" i="22"/>
  <c r="AB93" i="22" s="1"/>
  <c r="O93" i="22"/>
  <c r="P93" i="22" s="1"/>
  <c r="V94" i="22"/>
  <c r="AA95" i="22"/>
  <c r="Z95" i="22"/>
  <c r="M95" i="22"/>
  <c r="M97" i="22"/>
  <c r="V101" i="22"/>
  <c r="O101" i="22"/>
  <c r="V98" i="22"/>
  <c r="V79" i="22"/>
  <c r="V83" i="22"/>
  <c r="V87" i="22"/>
  <c r="V91" i="22"/>
  <c r="V95" i="22"/>
  <c r="Y96" i="22"/>
  <c r="AC96" i="22" s="1"/>
  <c r="O97" i="22"/>
  <c r="P97" i="22" s="1"/>
  <c r="X97" i="22"/>
  <c r="AB97" i="22" s="1"/>
  <c r="N98" i="22"/>
  <c r="M99" i="22"/>
  <c r="V99" i="22"/>
  <c r="Z99" i="22"/>
  <c r="Y100" i="22"/>
  <c r="AC100" i="22" s="1"/>
  <c r="X101" i="22"/>
  <c r="AB101" i="22" s="1"/>
  <c r="O78" i="22"/>
  <c r="N79" i="22"/>
  <c r="P79" i="22" s="1"/>
  <c r="O82" i="22"/>
  <c r="N83" i="22"/>
  <c r="P83" i="22" s="1"/>
  <c r="O86" i="22"/>
  <c r="N87" i="22"/>
  <c r="P87" i="22" s="1"/>
  <c r="O90" i="22"/>
  <c r="N91" i="22"/>
  <c r="P91" i="22" s="1"/>
  <c r="O94" i="22"/>
  <c r="N95" i="22"/>
  <c r="P95" i="22" s="1"/>
  <c r="O98" i="22"/>
  <c r="N99" i="22"/>
  <c r="P99" i="22" s="1"/>
  <c r="Z101" i="22"/>
  <c r="AA101" i="22"/>
  <c r="Y101" i="22"/>
  <c r="AC101" i="22" s="1"/>
  <c r="N101" i="22"/>
  <c r="W101" i="22"/>
  <c r="M102" i="22"/>
  <c r="V102" i="22"/>
  <c r="Z102" i="22"/>
  <c r="Y103" i="22"/>
  <c r="N105" i="22"/>
  <c r="P105" i="22" s="1"/>
  <c r="W105" i="22"/>
  <c r="AA105" i="22"/>
  <c r="M106" i="22"/>
  <c r="V106" i="22"/>
  <c r="Z106" i="22"/>
  <c r="Y107" i="22"/>
  <c r="AC107" i="22" s="1"/>
  <c r="O108" i="22"/>
  <c r="N109" i="22"/>
  <c r="P109" i="22" s="1"/>
  <c r="W109" i="22"/>
  <c r="AA109" i="22"/>
  <c r="M110" i="22"/>
  <c r="Z110" i="22"/>
  <c r="Y111" i="22"/>
  <c r="AC111" i="22" s="1"/>
  <c r="N113" i="22"/>
  <c r="P113" i="22" s="1"/>
  <c r="W113" i="22"/>
  <c r="AA113" i="22"/>
  <c r="M114" i="22"/>
  <c r="Z114" i="22"/>
  <c r="Y115" i="22"/>
  <c r="AC115" i="22" s="1"/>
  <c r="O116" i="22"/>
  <c r="N117" i="22"/>
  <c r="P117" i="22" s="1"/>
  <c r="W117" i="22"/>
  <c r="AA117" i="22"/>
  <c r="AC117" i="22" s="1"/>
  <c r="M118" i="22"/>
  <c r="V118" i="22"/>
  <c r="Z118" i="22"/>
  <c r="AB118" i="22" s="1"/>
  <c r="Y119" i="22"/>
  <c r="AC119" i="22" s="1"/>
  <c r="O120" i="22"/>
  <c r="Y121" i="22"/>
  <c r="AC121" i="22" s="1"/>
  <c r="X121" i="22"/>
  <c r="AB121" i="22" s="1"/>
  <c r="O121" i="22"/>
  <c r="P121" i="22" s="1"/>
  <c r="AA123" i="22"/>
  <c r="Z123" i="22"/>
  <c r="M124" i="22"/>
  <c r="Y124" i="22"/>
  <c r="AC124" i="22" s="1"/>
  <c r="O124" i="22"/>
  <c r="W125" i="22"/>
  <c r="W126" i="22"/>
  <c r="N126" i="22"/>
  <c r="P126" i="22" s="1"/>
  <c r="M127" i="22"/>
  <c r="Y129" i="22"/>
  <c r="O129" i="22"/>
  <c r="P129" i="22" s="1"/>
  <c r="AA130" i="22"/>
  <c r="AC130" i="22" s="1"/>
  <c r="N102" i="22"/>
  <c r="P102" i="22" s="1"/>
  <c r="M103" i="22"/>
  <c r="V103" i="22"/>
  <c r="Z103" i="22"/>
  <c r="AB103" i="22" s="1"/>
  <c r="X105" i="22"/>
  <c r="AB105" i="22" s="1"/>
  <c r="N106" i="22"/>
  <c r="M107" i="22"/>
  <c r="V107" i="22"/>
  <c r="Z107" i="22"/>
  <c r="M111" i="22"/>
  <c r="V111" i="22"/>
  <c r="M115" i="22"/>
  <c r="V115" i="22"/>
  <c r="Z115" i="22"/>
  <c r="N118" i="22"/>
  <c r="P118" i="22" s="1"/>
  <c r="M119" i="22"/>
  <c r="Z120" i="22"/>
  <c r="AA120" i="22"/>
  <c r="W131" i="22"/>
  <c r="N131" i="22"/>
  <c r="P131" i="22" s="1"/>
  <c r="V131" i="22"/>
  <c r="Y133" i="22"/>
  <c r="AC133" i="22" s="1"/>
  <c r="M133" i="22"/>
  <c r="O133" i="22"/>
  <c r="P133" i="22" s="1"/>
  <c r="P137" i="22"/>
  <c r="X102" i="22"/>
  <c r="AB102" i="22" s="1"/>
  <c r="N103" i="22"/>
  <c r="M104" i="22"/>
  <c r="V104" i="22"/>
  <c r="Z104" i="22"/>
  <c r="AB104" i="22" s="1"/>
  <c r="Y105" i="22"/>
  <c r="AC105" i="22" s="1"/>
  <c r="O106" i="22"/>
  <c r="X106" i="22"/>
  <c r="AB106" i="22" s="1"/>
  <c r="N107" i="22"/>
  <c r="M108" i="22"/>
  <c r="V108" i="22"/>
  <c r="Z108" i="22"/>
  <c r="O110" i="22"/>
  <c r="P110" i="22" s="1"/>
  <c r="X110" i="22"/>
  <c r="AB110" i="22" s="1"/>
  <c r="N111" i="22"/>
  <c r="M112" i="22"/>
  <c r="V112" i="22"/>
  <c r="Z112" i="22"/>
  <c r="O114" i="22"/>
  <c r="P114" i="22" s="1"/>
  <c r="X114" i="22"/>
  <c r="AB114" i="22" s="1"/>
  <c r="N115" i="22"/>
  <c r="M116" i="22"/>
  <c r="V116" i="22"/>
  <c r="Z116" i="22"/>
  <c r="V120" i="22"/>
  <c r="W122" i="22"/>
  <c r="N122" i="22"/>
  <c r="P122" i="22" s="1"/>
  <c r="Y125" i="22"/>
  <c r="AC125" i="22" s="1"/>
  <c r="X125" i="22"/>
  <c r="AB125" i="22" s="1"/>
  <c r="O125" i="22"/>
  <c r="P125" i="22" s="1"/>
  <c r="AA127" i="22"/>
  <c r="Z127" i="22"/>
  <c r="M128" i="22"/>
  <c r="Y128" i="22"/>
  <c r="AC128" i="22" s="1"/>
  <c r="O128" i="22"/>
  <c r="P128" i="22" s="1"/>
  <c r="Z132" i="22"/>
  <c r="AA132" i="22"/>
  <c r="Z134" i="22"/>
  <c r="AA134" i="22"/>
  <c r="V138" i="22"/>
  <c r="O103" i="22"/>
  <c r="N104" i="22"/>
  <c r="P104" i="22" s="1"/>
  <c r="O107" i="22"/>
  <c r="N108" i="22"/>
  <c r="M109" i="22"/>
  <c r="O111" i="22"/>
  <c r="N112" i="22"/>
  <c r="P112" i="22" s="1"/>
  <c r="O115" i="22"/>
  <c r="N116" i="22"/>
  <c r="P116" i="22" s="1"/>
  <c r="O119" i="22"/>
  <c r="P119" i="22" s="1"/>
  <c r="N120" i="22"/>
  <c r="M121" i="22"/>
  <c r="P124" i="22"/>
  <c r="V129" i="22"/>
  <c r="M129" i="22"/>
  <c r="X133" i="22"/>
  <c r="AB133" i="22" s="1"/>
  <c r="N134" i="22"/>
  <c r="M134" i="22"/>
  <c r="Z136" i="22"/>
  <c r="AA136" i="22"/>
  <c r="X138" i="22"/>
  <c r="AB138" i="22" s="1"/>
  <c r="O138" i="22"/>
  <c r="N138" i="22"/>
  <c r="AA139" i="22"/>
  <c r="M139" i="22"/>
  <c r="Z139" i="22"/>
  <c r="X140" i="22"/>
  <c r="V141" i="22"/>
  <c r="X142" i="22"/>
  <c r="AB142" i="22" s="1"/>
  <c r="O142" i="22"/>
  <c r="P142" i="22" s="1"/>
  <c r="Y142" i="22"/>
  <c r="AC142" i="22" s="1"/>
  <c r="O144" i="22"/>
  <c r="P144" i="22" s="1"/>
  <c r="Y144" i="22"/>
  <c r="M145" i="22"/>
  <c r="W145" i="22"/>
  <c r="Z146" i="22"/>
  <c r="AB146" i="22" s="1"/>
  <c r="W147" i="22"/>
  <c r="N147" i="22"/>
  <c r="P147" i="22" s="1"/>
  <c r="P149" i="22"/>
  <c r="X149" i="22"/>
  <c r="V150" i="22"/>
  <c r="AA150" i="22"/>
  <c r="Z152" i="22"/>
  <c r="O140" i="22"/>
  <c r="P140" i="22" s="1"/>
  <c r="Y140" i="22"/>
  <c r="W141" i="22"/>
  <c r="W143" i="22"/>
  <c r="N143" i="22"/>
  <c r="P143" i="22" s="1"/>
  <c r="M143" i="22"/>
  <c r="N145" i="22"/>
  <c r="X145" i="22"/>
  <c r="AB145" i="22" s="1"/>
  <c r="AA146" i="22"/>
  <c r="AC146" i="22" s="1"/>
  <c r="Z148" i="22"/>
  <c r="W150" i="22"/>
  <c r="W153" i="22"/>
  <c r="N153" i="22"/>
  <c r="P153" i="22" s="1"/>
  <c r="V123" i="22"/>
  <c r="V127" i="22"/>
  <c r="Z129" i="22"/>
  <c r="AB129" i="22" s="1"/>
  <c r="W130" i="22"/>
  <c r="Z131" i="22"/>
  <c r="X134" i="22"/>
  <c r="AB134" i="22" s="1"/>
  <c r="O134" i="22"/>
  <c r="Y134" i="22"/>
  <c r="AC134" i="22" s="1"/>
  <c r="M136" i="22"/>
  <c r="O136" i="22"/>
  <c r="P136" i="22" s="1"/>
  <c r="Y136" i="22"/>
  <c r="AC136" i="22" s="1"/>
  <c r="W137" i="22"/>
  <c r="W139" i="22"/>
  <c r="N139" i="22"/>
  <c r="P139" i="22" s="1"/>
  <c r="X141" i="22"/>
  <c r="AB141" i="22" s="1"/>
  <c r="Z144" i="22"/>
  <c r="AB144" i="22" s="1"/>
  <c r="O145" i="22"/>
  <c r="W146" i="22"/>
  <c r="X150" i="22"/>
  <c r="AB150" i="22" s="1"/>
  <c r="O150" i="22"/>
  <c r="P150" i="22" s="1"/>
  <c r="Y150" i="22"/>
  <c r="AC150" i="22" s="1"/>
  <c r="M152" i="22"/>
  <c r="O152" i="22"/>
  <c r="P152" i="22" s="1"/>
  <c r="Y152" i="22"/>
  <c r="AC152" i="22" s="1"/>
  <c r="N123" i="22"/>
  <c r="P123" i="22" s="1"/>
  <c r="N127" i="22"/>
  <c r="P127" i="22" s="1"/>
  <c r="X130" i="22"/>
  <c r="O130" i="22"/>
  <c r="P130" i="22" s="1"/>
  <c r="Y130" i="22"/>
  <c r="M132" i="22"/>
  <c r="O132" i="22"/>
  <c r="P132" i="22" s="1"/>
  <c r="Y132" i="22"/>
  <c r="AC132" i="22" s="1"/>
  <c r="W135" i="22"/>
  <c r="N135" i="22"/>
  <c r="P135" i="22" s="1"/>
  <c r="M135" i="22"/>
  <c r="X137" i="22"/>
  <c r="AB137" i="22" s="1"/>
  <c r="Z140" i="22"/>
  <c r="AB140" i="22" s="1"/>
  <c r="O141" i="22"/>
  <c r="P141" i="22" s="1"/>
  <c r="M142" i="22"/>
  <c r="Z143" i="22"/>
  <c r="AB143" i="22" s="1"/>
  <c r="X144" i="22"/>
  <c r="X146" i="22"/>
  <c r="O146" i="22"/>
  <c r="P146" i="22" s="1"/>
  <c r="Y146" i="22"/>
  <c r="V147" i="22"/>
  <c r="M148" i="22"/>
  <c r="O148" i="22"/>
  <c r="P148" i="22" s="1"/>
  <c r="Y148" i="22"/>
  <c r="AC148" i="22" s="1"/>
  <c r="M149" i="22"/>
  <c r="W151" i="22"/>
  <c r="N151" i="22"/>
  <c r="P151" i="22" s="1"/>
  <c r="M151" i="22"/>
  <c r="AA152" i="22"/>
  <c r="V153" i="22"/>
  <c r="Z154" i="22"/>
  <c r="M154" i="22"/>
  <c r="AA154" i="22"/>
  <c r="N154" i="22"/>
  <c r="P154" i="22" s="1"/>
  <c r="W154" i="22"/>
  <c r="V155" i="22"/>
  <c r="Z155" i="22"/>
  <c r="AB155" i="22" s="1"/>
  <c r="N155" i="22"/>
  <c r="P155" i="22" s="1"/>
  <c r="O15" i="6"/>
  <c r="M8" i="6"/>
  <c r="AA6" i="6"/>
  <c r="AC6" i="6" s="1"/>
  <c r="X8" i="6"/>
  <c r="AB8" i="6" s="1"/>
  <c r="Y16" i="6"/>
  <c r="AC16" i="6" s="1"/>
  <c r="M16" i="6"/>
  <c r="O16" i="6"/>
  <c r="X19" i="6"/>
  <c r="O19" i="6"/>
  <c r="Y20" i="6"/>
  <c r="M20" i="6"/>
  <c r="Y21" i="6"/>
  <c r="M21" i="6"/>
  <c r="O21" i="6"/>
  <c r="O22" i="6"/>
  <c r="Y22" i="6"/>
  <c r="X23" i="6"/>
  <c r="Y23" i="6"/>
  <c r="Y24" i="6"/>
  <c r="AC24" i="6" s="1"/>
  <c r="O24" i="6"/>
  <c r="X24" i="6"/>
  <c r="AB24" i="6" s="1"/>
  <c r="X25" i="6"/>
  <c r="AB25" i="6" s="1"/>
  <c r="M25" i="6"/>
  <c r="O26" i="6"/>
  <c r="X26" i="6"/>
  <c r="Y27" i="6"/>
  <c r="AC27" i="6" s="1"/>
  <c r="X27" i="6"/>
  <c r="AB27" i="6" s="1"/>
  <c r="O27" i="6"/>
  <c r="M28" i="6"/>
  <c r="Y28" i="6"/>
  <c r="AC28" i="6" s="1"/>
  <c r="Y29" i="6"/>
  <c r="O29" i="6"/>
  <c r="O30" i="6"/>
  <c r="X30" i="6"/>
  <c r="Y32" i="6"/>
  <c r="M32" i="6"/>
  <c r="O32" i="6"/>
  <c r="Y34" i="6"/>
  <c r="O34" i="6"/>
  <c r="Y35" i="6"/>
  <c r="X35" i="6"/>
  <c r="O35" i="6"/>
  <c r="Y36" i="6"/>
  <c r="AC36" i="6" s="1"/>
  <c r="M36" i="6"/>
  <c r="Y37" i="6"/>
  <c r="X37" i="6"/>
  <c r="M37" i="6"/>
  <c r="O37" i="6"/>
  <c r="Y38" i="6"/>
  <c r="AC38" i="6" s="1"/>
  <c r="O38" i="6"/>
  <c r="Y39" i="6"/>
  <c r="AC39" i="6" s="1"/>
  <c r="X39" i="6"/>
  <c r="AB39" i="6" s="1"/>
  <c r="Y41" i="6"/>
  <c r="X41" i="6"/>
  <c r="O41" i="6"/>
  <c r="M41" i="6"/>
  <c r="Y42" i="6"/>
  <c r="O42" i="6"/>
  <c r="M44" i="6"/>
  <c r="O44" i="6"/>
  <c r="Y44" i="6"/>
  <c r="AC44" i="6" s="1"/>
  <c r="Y45" i="6"/>
  <c r="AC45" i="6" s="1"/>
  <c r="O45" i="6"/>
  <c r="O47" i="6"/>
  <c r="Y48" i="6"/>
  <c r="M48" i="6"/>
  <c r="Y49" i="6"/>
  <c r="AC49" i="6" s="1"/>
  <c r="O49" i="6"/>
  <c r="Y50" i="6"/>
  <c r="X50" i="6"/>
  <c r="O50" i="6"/>
  <c r="Y52" i="6"/>
  <c r="AC52" i="6" s="1"/>
  <c r="F18" i="16" s="1"/>
  <c r="M52" i="6"/>
  <c r="X52" i="6"/>
  <c r="AB52" i="6" s="1"/>
  <c r="O52" i="6"/>
  <c r="Y53" i="6"/>
  <c r="AC53" i="6" s="1"/>
  <c r="O53" i="6"/>
  <c r="M53" i="6"/>
  <c r="Y54" i="6"/>
  <c r="AC54" i="6" s="1"/>
  <c r="X54" i="6"/>
  <c r="AB54" i="6" s="1"/>
  <c r="Y55" i="6"/>
  <c r="AC55" i="6" s="1"/>
  <c r="O55" i="6"/>
  <c r="Y56" i="6"/>
  <c r="AC56" i="6" s="1"/>
  <c r="O56" i="6"/>
  <c r="X56" i="6"/>
  <c r="AB56" i="6" s="1"/>
  <c r="Y57" i="6"/>
  <c r="AC57" i="6" s="1"/>
  <c r="M57" i="6"/>
  <c r="O57" i="6"/>
  <c r="X58" i="6"/>
  <c r="AB58" i="6" s="1"/>
  <c r="O59" i="6"/>
  <c r="M60" i="6"/>
  <c r="O60" i="6"/>
  <c r="O62" i="6"/>
  <c r="M64" i="6"/>
  <c r="O64" i="6"/>
  <c r="O66" i="6"/>
  <c r="O67" i="6"/>
  <c r="O69" i="6"/>
  <c r="M69" i="6"/>
  <c r="O71" i="6"/>
  <c r="M73" i="6"/>
  <c r="O73" i="6"/>
  <c r="O74" i="6"/>
  <c r="M76" i="6"/>
  <c r="O76" i="6"/>
  <c r="O78" i="6"/>
  <c r="O79" i="6"/>
  <c r="O81" i="6"/>
  <c r="O82" i="6"/>
  <c r="X11" i="6"/>
  <c r="O11" i="6"/>
  <c r="M12" i="6"/>
  <c r="Y12" i="6"/>
  <c r="X13" i="6"/>
  <c r="AB13" i="6" s="1"/>
  <c r="O13" i="6"/>
  <c r="O14" i="6"/>
  <c r="X14" i="6"/>
  <c r="O18" i="6"/>
  <c r="X18" i="6"/>
  <c r="Y31" i="6"/>
  <c r="X31" i="6"/>
  <c r="O10" i="6"/>
  <c r="O20" i="6"/>
  <c r="O31" i="6"/>
  <c r="O48" i="6"/>
  <c r="O58" i="6"/>
  <c r="O68" i="6"/>
  <c r="M17" i="6"/>
  <c r="M40" i="6"/>
  <c r="M81" i="6"/>
  <c r="Y15" i="6"/>
  <c r="AC15" i="6" s="1"/>
  <c r="X12" i="6"/>
  <c r="X21" i="6"/>
  <c r="X29" i="6"/>
  <c r="X38" i="6"/>
  <c r="AB38" i="6" s="1"/>
  <c r="X57" i="6"/>
  <c r="AB57" i="6" s="1"/>
  <c r="X7" i="6"/>
  <c r="O7" i="6"/>
  <c r="X9" i="6"/>
  <c r="M9" i="6"/>
  <c r="O9" i="6"/>
  <c r="O12" i="6"/>
  <c r="O23" i="6"/>
  <c r="O33" i="6"/>
  <c r="O40" i="6"/>
  <c r="M24" i="6"/>
  <c r="M45" i="6"/>
  <c r="Y14" i="6"/>
  <c r="Y11" i="6"/>
  <c r="Y18" i="6"/>
  <c r="X22" i="6"/>
  <c r="Y25" i="6"/>
  <c r="AC25" i="6" s="1"/>
  <c r="Y30" i="6"/>
  <c r="X34" i="6"/>
  <c r="X40" i="6"/>
  <c r="X55" i="6"/>
  <c r="AB55" i="6" s="1"/>
  <c r="M6" i="6"/>
  <c r="Y6" i="6"/>
  <c r="M7" i="6"/>
  <c r="Z7" i="6"/>
  <c r="AA7" i="6"/>
  <c r="Z8" i="6"/>
  <c r="Z9" i="6"/>
  <c r="AA9" i="6"/>
  <c r="M10" i="6"/>
  <c r="Z10" i="6"/>
  <c r="M11" i="6"/>
  <c r="Z11" i="6"/>
  <c r="AB11" i="6" s="1"/>
  <c r="AA11" i="6"/>
  <c r="AC11" i="6" s="1"/>
  <c r="Z12" i="6"/>
  <c r="AA13" i="6"/>
  <c r="Z13" i="6"/>
  <c r="M18" i="6"/>
  <c r="M19" i="6"/>
  <c r="AA21" i="6"/>
  <c r="AC21" i="6" s="1"/>
  <c r="Z21" i="6"/>
  <c r="AB21" i="6" s="1"/>
  <c r="M23" i="6"/>
  <c r="M35" i="6"/>
  <c r="Z35" i="6"/>
  <c r="AB35" i="6" s="1"/>
  <c r="Z37" i="6"/>
  <c r="AB37" i="6" s="1"/>
  <c r="M39" i="6"/>
  <c r="Z39" i="6"/>
  <c r="M51" i="6"/>
  <c r="M55" i="6"/>
  <c r="M62" i="6"/>
  <c r="M66" i="6"/>
  <c r="M70" i="6"/>
  <c r="M74" i="6"/>
  <c r="M78" i="6"/>
  <c r="M79" i="6"/>
  <c r="M82" i="6"/>
  <c r="M86" i="6"/>
  <c r="M90" i="6"/>
  <c r="M95" i="6"/>
  <c r="M99" i="6"/>
  <c r="M110" i="6"/>
  <c r="M112" i="6"/>
  <c r="Z15" i="6"/>
  <c r="Z18" i="6"/>
  <c r="AB18" i="6" s="1"/>
  <c r="Z20" i="6"/>
  <c r="AB20" i="6" s="1"/>
  <c r="AA41" i="6"/>
  <c r="AC41" i="6" s="1"/>
  <c r="Z58" i="6"/>
  <c r="N48" i="6"/>
  <c r="N64" i="6"/>
  <c r="O110" i="6"/>
  <c r="M100" i="6"/>
  <c r="O100" i="6"/>
  <c r="O107" i="6"/>
  <c r="O123" i="6"/>
  <c r="O92" i="6"/>
  <c r="O108" i="6"/>
  <c r="O124" i="6"/>
  <c r="M85" i="6"/>
  <c r="M117" i="6"/>
  <c r="M128" i="6"/>
  <c r="Z16" i="6"/>
  <c r="Z14" i="6"/>
  <c r="AB14" i="6" s="1"/>
  <c r="Z19" i="6"/>
  <c r="AA37" i="6"/>
  <c r="AC37" i="6" s="1"/>
  <c r="Z51" i="6"/>
  <c r="Z55" i="6"/>
  <c r="AA17" i="6"/>
  <c r="Z17" i="6"/>
  <c r="AB17" i="6" s="1"/>
  <c r="AA25" i="6"/>
  <c r="Z25" i="6"/>
  <c r="Z42" i="6"/>
  <c r="AB42" i="6" s="1"/>
  <c r="AA42" i="6"/>
  <c r="AC42" i="6" s="1"/>
  <c r="Z46" i="6"/>
  <c r="AA46" i="6"/>
  <c r="M50" i="6"/>
  <c r="M54" i="6"/>
  <c r="M59" i="6"/>
  <c r="M63" i="6"/>
  <c r="M67" i="6"/>
  <c r="M71" i="6"/>
  <c r="M75" i="6"/>
  <c r="M83" i="6"/>
  <c r="M87" i="6"/>
  <c r="M91" i="6"/>
  <c r="M94" i="6"/>
  <c r="M98" i="6"/>
  <c r="M102" i="6"/>
  <c r="M103" i="6"/>
  <c r="M106" i="6"/>
  <c r="M107" i="6"/>
  <c r="M111" i="6"/>
  <c r="M114" i="6"/>
  <c r="M115" i="6"/>
  <c r="M118" i="6"/>
  <c r="M119" i="6"/>
  <c r="M122" i="6"/>
  <c r="M123" i="6"/>
  <c r="M126" i="6"/>
  <c r="M127" i="6"/>
  <c r="N80" i="6"/>
  <c r="N104" i="6"/>
  <c r="N110" i="6"/>
  <c r="N116" i="6"/>
  <c r="N136" i="6"/>
  <c r="N142" i="6"/>
  <c r="G17" i="15"/>
  <c r="G21" i="15"/>
  <c r="G25" i="15"/>
  <c r="G29" i="15"/>
  <c r="G33" i="15"/>
  <c r="G37" i="15"/>
  <c r="G41" i="15"/>
  <c r="G45" i="15"/>
  <c r="G49" i="15"/>
  <c r="G53" i="15"/>
  <c r="G57" i="15"/>
  <c r="G61" i="15"/>
  <c r="G65" i="15"/>
  <c r="G69" i="15"/>
  <c r="G73" i="15"/>
  <c r="G77" i="15"/>
  <c r="G81" i="15"/>
  <c r="G85" i="15"/>
  <c r="G89" i="15"/>
  <c r="G93" i="15"/>
  <c r="G97" i="15"/>
  <c r="G101" i="15"/>
  <c r="G105" i="15"/>
  <c r="G109" i="15"/>
  <c r="G113" i="15"/>
  <c r="G117" i="15"/>
  <c r="G121" i="15"/>
  <c r="G125" i="15"/>
  <c r="G129" i="15"/>
  <c r="G133" i="15"/>
  <c r="G137" i="15"/>
  <c r="G141" i="15"/>
  <c r="G145" i="15"/>
  <c r="G149" i="15"/>
  <c r="G153" i="15"/>
  <c r="G157" i="15"/>
  <c r="G161" i="15"/>
  <c r="G17" i="21"/>
  <c r="G44" i="21"/>
  <c r="G83" i="21"/>
  <c r="G103" i="21"/>
  <c r="G21" i="21"/>
  <c r="G94" i="21"/>
  <c r="G32" i="21"/>
  <c r="G49" i="21"/>
  <c r="G104" i="21"/>
  <c r="G134" i="21"/>
  <c r="G123" i="21"/>
  <c r="G155" i="21"/>
  <c r="G157" i="21"/>
  <c r="G19" i="21"/>
  <c r="G35" i="21"/>
  <c r="G152" i="21"/>
  <c r="G105" i="21"/>
  <c r="G42" i="21"/>
  <c r="G41" i="21"/>
  <c r="G149" i="21"/>
  <c r="G72" i="21"/>
  <c r="G138" i="21"/>
  <c r="G131" i="21"/>
  <c r="G139" i="21"/>
  <c r="G23" i="21"/>
  <c r="G135" i="21"/>
  <c r="G82" i="21"/>
  <c r="G96" i="21"/>
  <c r="G86" i="21"/>
  <c r="G127" i="21"/>
  <c r="G125" i="21"/>
  <c r="G163" i="21"/>
  <c r="G154" i="21"/>
  <c r="G153" i="21"/>
  <c r="G67" i="21"/>
  <c r="G31" i="21"/>
  <c r="F56" i="21"/>
  <c r="F47" i="21"/>
  <c r="F58" i="21"/>
  <c r="G18" i="15"/>
  <c r="G22" i="15"/>
  <c r="G26" i="15"/>
  <c r="G30" i="15"/>
  <c r="G34" i="15"/>
  <c r="G38" i="15"/>
  <c r="G42" i="15"/>
  <c r="G46" i="15"/>
  <c r="G50" i="15"/>
  <c r="G54" i="15"/>
  <c r="G58" i="15"/>
  <c r="G62" i="15"/>
  <c r="G66" i="15"/>
  <c r="G70" i="15"/>
  <c r="G74" i="15"/>
  <c r="G78" i="15"/>
  <c r="G82" i="15"/>
  <c r="G86" i="15"/>
  <c r="G90" i="15"/>
  <c r="G94" i="15"/>
  <c r="G98" i="15"/>
  <c r="G102" i="15"/>
  <c r="G106" i="15"/>
  <c r="G110" i="15"/>
  <c r="G114" i="15"/>
  <c r="G118" i="15"/>
  <c r="G122" i="15"/>
  <c r="G126" i="15"/>
  <c r="G130" i="15"/>
  <c r="G134" i="15"/>
  <c r="G138" i="15"/>
  <c r="G142" i="15"/>
  <c r="G146" i="15"/>
  <c r="G150" i="15"/>
  <c r="G154" i="15"/>
  <c r="G158" i="15"/>
  <c r="G162" i="15"/>
  <c r="G34" i="21"/>
  <c r="G109" i="21"/>
  <c r="G28" i="21"/>
  <c r="G27" i="21"/>
  <c r="G16" i="21"/>
  <c r="G25" i="21"/>
  <c r="G45" i="21"/>
  <c r="G100" i="21"/>
  <c r="G162" i="21"/>
  <c r="G30" i="21"/>
  <c r="G107" i="21"/>
  <c r="G60" i="21"/>
  <c r="G128" i="21"/>
  <c r="G130" i="21"/>
  <c r="G22" i="21"/>
  <c r="G84" i="21"/>
  <c r="G90" i="21"/>
  <c r="G73" i="21"/>
  <c r="G158" i="21"/>
  <c r="G61" i="21"/>
  <c r="G148" i="21"/>
  <c r="G18" i="21"/>
  <c r="G80" i="21"/>
  <c r="G65" i="21"/>
  <c r="G97" i="21"/>
  <c r="G98" i="21"/>
  <c r="G77" i="21"/>
  <c r="G110" i="21"/>
  <c r="G38" i="21"/>
  <c r="G129" i="21"/>
  <c r="G142" i="21"/>
  <c r="G66" i="21"/>
  <c r="G111" i="21"/>
  <c r="G141" i="21"/>
  <c r="G78" i="21"/>
  <c r="G54" i="21"/>
  <c r="G93" i="21"/>
  <c r="G75" i="21"/>
  <c r="G47" i="21"/>
  <c r="M130" i="6"/>
  <c r="M131" i="6"/>
  <c r="M134" i="6"/>
  <c r="M135" i="6"/>
  <c r="M138" i="6"/>
  <c r="M139" i="6"/>
  <c r="M142" i="6"/>
  <c r="M143" i="6"/>
  <c r="M146" i="6"/>
  <c r="M147" i="6"/>
  <c r="G160" i="15"/>
  <c r="G164" i="15"/>
  <c r="AC17" i="6"/>
  <c r="F20" i="16"/>
  <c r="AC20" i="6"/>
  <c r="F24" i="16"/>
  <c r="AC32" i="6"/>
  <c r="F23" i="16"/>
  <c r="AC30" i="6"/>
  <c r="F22" i="16"/>
  <c r="AC26" i="6"/>
  <c r="F53" i="21"/>
  <c r="F77" i="15"/>
  <c r="M14" i="6"/>
  <c r="M22" i="6"/>
  <c r="M30" i="6"/>
  <c r="M38" i="6"/>
  <c r="M46" i="6"/>
  <c r="AA18" i="6"/>
  <c r="Z26" i="6"/>
  <c r="Z28" i="6"/>
  <c r="Z30" i="6"/>
  <c r="Z32" i="6"/>
  <c r="Z34" i="6"/>
  <c r="F26" i="16"/>
  <c r="AC7" i="6"/>
  <c r="F29" i="16"/>
  <c r="AC19" i="6"/>
  <c r="E25" i="16"/>
  <c r="AB33" i="6"/>
  <c r="E26" i="16"/>
  <c r="AB7" i="6"/>
  <c r="E21" i="16"/>
  <c r="AB23" i="6"/>
  <c r="F25" i="16"/>
  <c r="AC33" i="6"/>
  <c r="F17" i="21"/>
  <c r="F16" i="15"/>
  <c r="F64" i="21"/>
  <c r="F97" i="15"/>
  <c r="M26" i="6"/>
  <c r="M34" i="6"/>
  <c r="M42" i="6"/>
  <c r="M58" i="6"/>
  <c r="M150" i="6"/>
  <c r="M154" i="6"/>
  <c r="F28" i="16"/>
  <c r="AC12" i="6"/>
  <c r="F32" i="16"/>
  <c r="AC10" i="6"/>
  <c r="AA19" i="6"/>
  <c r="AA23" i="6"/>
  <c r="Z27" i="6"/>
  <c r="Z29" i="6"/>
  <c r="AB29" i="6" s="1"/>
  <c r="Z31" i="6"/>
  <c r="AB31" i="6" s="1"/>
  <c r="Z33" i="6"/>
  <c r="AA35" i="6"/>
  <c r="AC35" i="6" s="1"/>
  <c r="Z38" i="6"/>
  <c r="AA39" i="6"/>
  <c r="Z43" i="6"/>
  <c r="Z47" i="6"/>
  <c r="N148" i="6"/>
  <c r="M15" i="6"/>
  <c r="M27" i="6"/>
  <c r="M31" i="6"/>
  <c r="M43" i="6"/>
  <c r="M47" i="6"/>
  <c r="M151" i="6"/>
  <c r="M155" i="6"/>
  <c r="V13" i="6"/>
  <c r="E28" i="16"/>
  <c r="AB12" i="6"/>
  <c r="E32" i="16"/>
  <c r="AB10" i="6"/>
  <c r="E29" i="16"/>
  <c r="AB19" i="6"/>
  <c r="F31" i="16"/>
  <c r="AC34" i="6"/>
  <c r="F34" i="21"/>
  <c r="F15" i="15"/>
  <c r="F102" i="21"/>
  <c r="F17" i="15"/>
  <c r="F44" i="21"/>
  <c r="F20" i="15"/>
  <c r="F161" i="21"/>
  <c r="F22" i="15"/>
  <c r="F83" i="21"/>
  <c r="F24" i="15"/>
  <c r="F37" i="21"/>
  <c r="F26" i="15"/>
  <c r="F103" i="21"/>
  <c r="F28" i="15"/>
  <c r="F29" i="21"/>
  <c r="F30" i="15"/>
  <c r="F21" i="21"/>
  <c r="F32" i="15"/>
  <c r="F70" i="21"/>
  <c r="F34" i="15"/>
  <c r="F94" i="21"/>
  <c r="F36" i="15"/>
  <c r="F26" i="21"/>
  <c r="F38" i="15"/>
  <c r="F32" i="21"/>
  <c r="F40" i="15"/>
  <c r="F99" i="21"/>
  <c r="F42" i="15"/>
  <c r="F49" i="21"/>
  <c r="F44" i="15"/>
  <c r="F43" i="21"/>
  <c r="F46" i="15"/>
  <c r="F104" i="21"/>
  <c r="F48" i="15"/>
  <c r="F36" i="21"/>
  <c r="F50" i="15"/>
  <c r="F134" i="21"/>
  <c r="F52" i="15"/>
  <c r="F132" i="21"/>
  <c r="F54" i="15"/>
  <c r="F123" i="21"/>
  <c r="F56" i="15"/>
  <c r="F112" i="21"/>
  <c r="F58" i="15"/>
  <c r="F155" i="21"/>
  <c r="F60" i="15"/>
  <c r="F124" i="21"/>
  <c r="F62" i="15"/>
  <c r="F157" i="21"/>
  <c r="F64" i="15"/>
  <c r="F116" i="21"/>
  <c r="F66" i="15"/>
  <c r="F19" i="21"/>
  <c r="F68" i="15"/>
  <c r="F81" i="21"/>
  <c r="F70" i="15"/>
  <c r="F35" i="21"/>
  <c r="F72" i="15"/>
  <c r="F92" i="21"/>
  <c r="F74" i="15"/>
  <c r="F152" i="21"/>
  <c r="F76" i="15"/>
  <c r="F69" i="21"/>
  <c r="F78" i="15"/>
  <c r="F105" i="21"/>
  <c r="F80" i="15"/>
  <c r="F15" i="21"/>
  <c r="F82" i="15"/>
  <c r="F42" i="21"/>
  <c r="F84" i="15"/>
  <c r="F113" i="21"/>
  <c r="F86" i="15"/>
  <c r="F41" i="21"/>
  <c r="F88" i="15"/>
  <c r="F89" i="21"/>
  <c r="F90" i="15"/>
  <c r="F149" i="21"/>
  <c r="F92" i="15"/>
  <c r="F159" i="21"/>
  <c r="F94" i="15"/>
  <c r="F72" i="21"/>
  <c r="F96" i="15"/>
  <c r="F24" i="21"/>
  <c r="F98" i="15"/>
  <c r="F138" i="21"/>
  <c r="F100" i="15"/>
  <c r="F87" i="21"/>
  <c r="F102" i="15"/>
  <c r="F131" i="21"/>
  <c r="F104" i="15"/>
  <c r="F145" i="21"/>
  <c r="F106" i="15"/>
  <c r="F139" i="21"/>
  <c r="F108" i="15"/>
  <c r="F95" i="21"/>
  <c r="F110" i="15"/>
  <c r="F23" i="21"/>
  <c r="F112" i="15"/>
  <c r="F85" i="21"/>
  <c r="F114" i="15"/>
  <c r="F135" i="21"/>
  <c r="F116" i="15"/>
  <c r="F156" i="21"/>
  <c r="F118" i="15"/>
  <c r="F82" i="21"/>
  <c r="F120" i="15"/>
  <c r="F117" i="21"/>
  <c r="F122" i="15"/>
  <c r="F96" i="21"/>
  <c r="F124" i="15"/>
  <c r="F39" i="21"/>
  <c r="F126" i="15"/>
  <c r="F86" i="21"/>
  <c r="F128" i="15"/>
  <c r="F137" i="21"/>
  <c r="F130" i="15"/>
  <c r="F127" i="21"/>
  <c r="F132" i="15"/>
  <c r="F160" i="21"/>
  <c r="F134" i="15"/>
  <c r="F125" i="21"/>
  <c r="F136" i="15"/>
  <c r="F55" i="21"/>
  <c r="F138" i="15"/>
  <c r="F163" i="21"/>
  <c r="F140" i="15"/>
  <c r="F71" i="21"/>
  <c r="F142" i="15"/>
  <c r="F154" i="21"/>
  <c r="F144" i="15"/>
  <c r="F133" i="21"/>
  <c r="F146" i="15"/>
  <c r="F153" i="21"/>
  <c r="F148" i="15"/>
  <c r="F136" i="21"/>
  <c r="F150" i="15"/>
  <c r="F67" i="21"/>
  <c r="F152" i="15"/>
  <c r="F88" i="21"/>
  <c r="F154" i="15"/>
  <c r="F31" i="21"/>
  <c r="F156" i="15"/>
  <c r="F68" i="21"/>
  <c r="F158" i="15"/>
  <c r="F30" i="16"/>
  <c r="AC9" i="6"/>
  <c r="E30" i="16"/>
  <c r="AB9" i="6"/>
  <c r="E31" i="16"/>
  <c r="AB34" i="6"/>
  <c r="F33" i="21"/>
  <c r="F18" i="15"/>
  <c r="F120" i="21"/>
  <c r="F21" i="15"/>
  <c r="F28" i="21"/>
  <c r="F23" i="15"/>
  <c r="F79" i="21"/>
  <c r="F25" i="15"/>
  <c r="F27" i="21"/>
  <c r="F27" i="15"/>
  <c r="F40" i="21"/>
  <c r="F29" i="15"/>
  <c r="F16" i="21"/>
  <c r="F31" i="15"/>
  <c r="F118" i="21"/>
  <c r="F33" i="15"/>
  <c r="F25" i="21"/>
  <c r="F35" i="15"/>
  <c r="F140" i="21"/>
  <c r="F37" i="15"/>
  <c r="F45" i="21"/>
  <c r="F39" i="15"/>
  <c r="F57" i="21"/>
  <c r="F41" i="15"/>
  <c r="F100" i="21"/>
  <c r="F43" i="15"/>
  <c r="F122" i="21"/>
  <c r="F45" i="15"/>
  <c r="F162" i="21"/>
  <c r="F47" i="15"/>
  <c r="F51" i="21"/>
  <c r="F49" i="15"/>
  <c r="F30" i="21"/>
  <c r="F51" i="15"/>
  <c r="F101" i="21"/>
  <c r="F53" i="15"/>
  <c r="F107" i="21"/>
  <c r="F55" i="15"/>
  <c r="F63" i="21"/>
  <c r="F57" i="15"/>
  <c r="F60" i="21"/>
  <c r="F59" i="15"/>
  <c r="F143" i="21"/>
  <c r="F61" i="15"/>
  <c r="F128" i="21"/>
  <c r="F63" i="15"/>
  <c r="F150" i="21"/>
  <c r="F65" i="15"/>
  <c r="F130" i="21"/>
  <c r="F67" i="15"/>
  <c r="F46" i="21"/>
  <c r="F69" i="15"/>
  <c r="F22" i="21"/>
  <c r="F71" i="15"/>
  <c r="F50" i="21"/>
  <c r="F73" i="15"/>
  <c r="F84" i="21"/>
  <c r="F75" i="15"/>
  <c r="F90" i="21"/>
  <c r="F79" i="15"/>
  <c r="F20" i="21"/>
  <c r="F81" i="15"/>
  <c r="F73" i="21"/>
  <c r="F83" i="15"/>
  <c r="F59" i="21"/>
  <c r="F85" i="15"/>
  <c r="F158" i="21"/>
  <c r="F87" i="15"/>
  <c r="F76" i="21"/>
  <c r="F89" i="15"/>
  <c r="F61" i="21"/>
  <c r="F91" i="15"/>
  <c r="F144" i="21"/>
  <c r="F93" i="15"/>
  <c r="F148" i="21"/>
  <c r="F95" i="15"/>
  <c r="F18" i="21"/>
  <c r="F99" i="15"/>
  <c r="F121" i="21"/>
  <c r="F101" i="15"/>
  <c r="F80" i="21"/>
  <c r="F103" i="15"/>
  <c r="F147" i="21"/>
  <c r="F105" i="15"/>
  <c r="F65" i="21"/>
  <c r="F107" i="15"/>
  <c r="F91" i="21"/>
  <c r="F109" i="15"/>
  <c r="F97" i="21"/>
  <c r="F111" i="15"/>
  <c r="F52" i="21"/>
  <c r="F113" i="15"/>
  <c r="F98" i="21"/>
  <c r="F115" i="15"/>
  <c r="F115" i="21"/>
  <c r="F117" i="15"/>
  <c r="F77" i="21"/>
  <c r="F119" i="15"/>
  <c r="F74" i="21"/>
  <c r="F121" i="15"/>
  <c r="F110" i="21"/>
  <c r="F123" i="15"/>
  <c r="F106" i="21"/>
  <c r="F125" i="15"/>
  <c r="F38" i="21"/>
  <c r="F127" i="15"/>
  <c r="F114" i="21"/>
  <c r="F129" i="15"/>
  <c r="F129" i="21"/>
  <c r="F131" i="15"/>
  <c r="F119" i="21"/>
  <c r="F133" i="15"/>
  <c r="F142" i="21"/>
  <c r="F135" i="15"/>
  <c r="F151" i="21"/>
  <c r="F137" i="15"/>
  <c r="F66" i="21"/>
  <c r="F139" i="15"/>
  <c r="F126" i="21"/>
  <c r="F141" i="15"/>
  <c r="F111" i="21"/>
  <c r="F143" i="15"/>
  <c r="F164" i="21"/>
  <c r="F145" i="15"/>
  <c r="F141" i="21"/>
  <c r="F147" i="15"/>
  <c r="F62" i="21"/>
  <c r="F149" i="15"/>
  <c r="F78" i="21"/>
  <c r="F151" i="15"/>
  <c r="F48" i="21"/>
  <c r="F153" i="15"/>
  <c r="F54" i="21"/>
  <c r="F155" i="15"/>
  <c r="F108" i="21"/>
  <c r="F157" i="15"/>
  <c r="F93" i="21"/>
  <c r="F159" i="15"/>
  <c r="F146" i="21"/>
  <c r="F161" i="15"/>
  <c r="F75" i="21"/>
  <c r="F163" i="15"/>
  <c r="F109" i="21"/>
  <c r="F19" i="15"/>
  <c r="F160" i="15"/>
  <c r="F162" i="15"/>
  <c r="F164" i="15"/>
  <c r="E19" i="16"/>
  <c r="E17" i="16"/>
  <c r="E18" i="16"/>
  <c r="E20" i="16"/>
  <c r="D27" i="16"/>
  <c r="X148" i="6"/>
  <c r="AB148" i="6" s="1"/>
  <c r="V149" i="6"/>
  <c r="Z149" i="6"/>
  <c r="AB149" i="6" s="1"/>
  <c r="X150" i="6"/>
  <c r="AB150" i="6" s="1"/>
  <c r="V151" i="6"/>
  <c r="Z151" i="6"/>
  <c r="AB151" i="6" s="1"/>
  <c r="X152" i="6"/>
  <c r="AB152" i="6" s="1"/>
  <c r="V153" i="6"/>
  <c r="Z153" i="6"/>
  <c r="AB153" i="6" s="1"/>
  <c r="X154" i="6"/>
  <c r="AB154" i="6" s="1"/>
  <c r="V155" i="6"/>
  <c r="Z155" i="6"/>
  <c r="AB155" i="6" s="1"/>
  <c r="V148" i="6"/>
  <c r="Z148" i="6"/>
  <c r="X149" i="6"/>
  <c r="V150" i="6"/>
  <c r="Z150" i="6"/>
  <c r="X151" i="6"/>
  <c r="V152" i="6"/>
  <c r="Z152" i="6"/>
  <c r="X153" i="6"/>
  <c r="V154" i="6"/>
  <c r="Z154" i="6"/>
  <c r="X155" i="6"/>
  <c r="X17" i="6"/>
  <c r="X42" i="6"/>
  <c r="X43" i="6"/>
  <c r="AB43" i="6" s="1"/>
  <c r="X44" i="6"/>
  <c r="AB44" i="6" s="1"/>
  <c r="X45" i="6"/>
  <c r="AB45" i="6" s="1"/>
  <c r="X46" i="6"/>
  <c r="AB46" i="6" s="1"/>
  <c r="X47" i="6"/>
  <c r="AB47" i="6" s="1"/>
  <c r="X48" i="6"/>
  <c r="X49" i="6"/>
  <c r="AB49" i="6" s="1"/>
  <c r="AA59" i="6"/>
  <c r="AC59" i="6" s="1"/>
  <c r="Z59" i="6"/>
  <c r="AB59" i="6" s="1"/>
  <c r="Z60" i="6"/>
  <c r="AB60" i="6" s="1"/>
  <c r="AA60" i="6"/>
  <c r="AC60" i="6" s="1"/>
  <c r="AA61" i="6"/>
  <c r="Z61" i="6"/>
  <c r="Z62" i="6"/>
  <c r="AB62" i="6" s="1"/>
  <c r="AA62" i="6"/>
  <c r="AC62" i="6" s="1"/>
  <c r="AA63" i="6"/>
  <c r="AC63" i="6" s="1"/>
  <c r="Z63" i="6"/>
  <c r="AB63" i="6" s="1"/>
  <c r="Z64" i="6"/>
  <c r="AB64" i="6" s="1"/>
  <c r="AA64" i="6"/>
  <c r="AC64" i="6" s="1"/>
  <c r="AA65" i="6"/>
  <c r="Z65" i="6"/>
  <c r="Z66" i="6"/>
  <c r="AA66" i="6"/>
  <c r="AA67" i="6"/>
  <c r="Z67" i="6"/>
  <c r="Z68" i="6"/>
  <c r="AB68" i="6" s="1"/>
  <c r="AA68" i="6"/>
  <c r="AC68" i="6" s="1"/>
  <c r="AA69" i="6"/>
  <c r="AC69" i="6" s="1"/>
  <c r="Z69" i="6"/>
  <c r="AB69" i="6" s="1"/>
  <c r="Z70" i="6"/>
  <c r="AA70" i="6"/>
  <c r="AA71" i="6"/>
  <c r="Z71" i="6"/>
  <c r="Z72" i="6"/>
  <c r="AB72" i="6" s="1"/>
  <c r="AA72" i="6"/>
  <c r="AC72" i="6" s="1"/>
  <c r="AA73" i="6"/>
  <c r="AC73" i="6" s="1"/>
  <c r="Z73" i="6"/>
  <c r="AB73" i="6" s="1"/>
  <c r="Z74" i="6"/>
  <c r="AA74" i="6"/>
  <c r="AA75" i="6"/>
  <c r="AC75" i="6" s="1"/>
  <c r="Z75" i="6"/>
  <c r="AB75" i="6" s="1"/>
  <c r="Z76" i="6"/>
  <c r="AB76" i="6" s="1"/>
  <c r="AA76" i="6"/>
  <c r="AC76" i="6" s="1"/>
  <c r="AA77" i="6"/>
  <c r="Z77" i="6"/>
  <c r="Z78" i="6"/>
  <c r="AA78" i="6"/>
  <c r="AA79" i="6"/>
  <c r="AC79" i="6" s="1"/>
  <c r="Z79" i="6"/>
  <c r="AB79" i="6" s="1"/>
  <c r="Z80" i="6"/>
  <c r="AA80" i="6"/>
  <c r="AA81" i="6"/>
  <c r="Z81" i="6"/>
  <c r="Z82" i="6"/>
  <c r="AB82" i="6" s="1"/>
  <c r="AA82" i="6"/>
  <c r="AC82" i="6" s="1"/>
  <c r="AA83" i="6"/>
  <c r="Z83" i="6"/>
  <c r="Z84" i="6"/>
  <c r="AA84" i="6"/>
  <c r="Z85" i="6"/>
  <c r="AA85" i="6"/>
  <c r="AA86" i="6"/>
  <c r="Z86" i="6"/>
  <c r="Z87" i="6"/>
  <c r="AA87" i="6"/>
  <c r="AA88" i="6"/>
  <c r="AC88" i="6" s="1"/>
  <c r="Z88" i="6"/>
  <c r="AB88" i="6" s="1"/>
  <c r="Z89" i="6"/>
  <c r="AB89" i="6" s="1"/>
  <c r="AA89" i="6"/>
  <c r="AC89" i="6" s="1"/>
  <c r="AA90" i="6"/>
  <c r="AC90" i="6" s="1"/>
  <c r="Z90" i="6"/>
  <c r="AB90" i="6" s="1"/>
  <c r="Z91" i="6"/>
  <c r="AA91" i="6"/>
  <c r="AA92" i="6"/>
  <c r="Z92" i="6"/>
  <c r="Z93" i="6"/>
  <c r="AA93" i="6"/>
  <c r="AA94" i="6"/>
  <c r="Z94" i="6"/>
  <c r="Z95" i="6"/>
  <c r="AA95" i="6"/>
  <c r="AA96" i="6"/>
  <c r="Z96" i="6"/>
  <c r="Z97" i="6"/>
  <c r="AA97" i="6"/>
  <c r="AA98" i="6"/>
  <c r="AC98" i="6" s="1"/>
  <c r="Z98" i="6"/>
  <c r="AB98" i="6" s="1"/>
  <c r="Z99" i="6"/>
  <c r="AA99" i="6"/>
  <c r="AA100" i="6"/>
  <c r="Z100" i="6"/>
  <c r="Z101" i="6"/>
  <c r="AA101" i="6"/>
  <c r="AA102" i="6"/>
  <c r="Z102" i="6"/>
  <c r="Z103" i="6"/>
  <c r="AB103" i="6" s="1"/>
  <c r="AA103" i="6"/>
  <c r="AC103" i="6" s="1"/>
  <c r="AA104" i="6"/>
  <c r="AC104" i="6" s="1"/>
  <c r="Z104" i="6"/>
  <c r="AB104" i="6" s="1"/>
  <c r="Z105" i="6"/>
  <c r="AA105" i="6"/>
  <c r="AA106" i="6"/>
  <c r="Z106" i="6"/>
  <c r="Z107" i="6"/>
  <c r="AA107" i="6"/>
  <c r="AA108" i="6"/>
  <c r="Z108" i="6"/>
  <c r="Z109" i="6"/>
  <c r="AA109" i="6"/>
  <c r="AA110" i="6"/>
  <c r="Z110" i="6"/>
  <c r="Z111" i="6"/>
  <c r="AA111" i="6"/>
  <c r="AA112" i="6"/>
  <c r="Z112" i="6"/>
  <c r="Z113" i="6"/>
  <c r="AA113" i="6"/>
  <c r="AA114" i="6"/>
  <c r="Z114" i="6"/>
  <c r="Z115" i="6"/>
  <c r="AA115" i="6"/>
  <c r="AA116" i="6"/>
  <c r="Z116" i="6"/>
  <c r="Z117" i="6"/>
  <c r="AB117" i="6" s="1"/>
  <c r="AA117" i="6"/>
  <c r="AC117" i="6" s="1"/>
  <c r="AA118" i="6"/>
  <c r="AC118" i="6" s="1"/>
  <c r="Z118" i="6"/>
  <c r="AB118" i="6" s="1"/>
  <c r="Z119" i="6"/>
  <c r="AA119" i="6"/>
  <c r="AA120" i="6"/>
  <c r="Z120" i="6"/>
  <c r="Z121" i="6"/>
  <c r="AA121" i="6"/>
  <c r="AA122" i="6"/>
  <c r="Z122" i="6"/>
  <c r="Z123" i="6"/>
  <c r="AA123" i="6"/>
  <c r="AA124" i="6"/>
  <c r="Z124" i="6"/>
  <c r="Z125" i="6"/>
  <c r="AA125" i="6"/>
  <c r="AA126" i="6"/>
  <c r="Z126" i="6"/>
  <c r="Z127" i="6"/>
  <c r="AA127" i="6"/>
  <c r="AA128" i="6"/>
  <c r="Z128" i="6"/>
  <c r="Z129" i="6"/>
  <c r="AB129" i="6" s="1"/>
  <c r="AA129" i="6"/>
  <c r="AC129" i="6" s="1"/>
  <c r="AA130" i="6"/>
  <c r="AC130" i="6" s="1"/>
  <c r="Z130" i="6"/>
  <c r="AB130" i="6" s="1"/>
  <c r="Z131" i="6"/>
  <c r="AA131" i="6"/>
  <c r="AA132" i="6"/>
  <c r="Z132" i="6"/>
  <c r="Z133" i="6"/>
  <c r="AA133" i="6"/>
  <c r="AA134" i="6"/>
  <c r="Z134" i="6"/>
  <c r="Z135" i="6"/>
  <c r="AA135" i="6"/>
  <c r="AA136" i="6"/>
  <c r="Z136" i="6"/>
  <c r="Z137" i="6"/>
  <c r="AA137" i="6"/>
  <c r="Z138" i="6"/>
  <c r="AA138" i="6"/>
  <c r="AA139" i="6"/>
  <c r="Z139" i="6"/>
  <c r="AA140" i="6"/>
  <c r="AC140" i="6" s="1"/>
  <c r="Z140" i="6"/>
  <c r="AB140" i="6" s="1"/>
  <c r="AA141" i="6"/>
  <c r="Z141" i="6"/>
  <c r="AA142" i="6"/>
  <c r="Z142" i="6"/>
  <c r="AA143" i="6"/>
  <c r="AC143" i="6" s="1"/>
  <c r="Z143" i="6"/>
  <c r="AB143" i="6" s="1"/>
  <c r="AA144" i="6"/>
  <c r="AC144" i="6" s="1"/>
  <c r="Z144" i="6"/>
  <c r="AB144" i="6" s="1"/>
  <c r="AA145" i="6"/>
  <c r="Z145" i="6"/>
  <c r="AA146" i="6"/>
  <c r="AC146" i="6" s="1"/>
  <c r="Z146" i="6"/>
  <c r="AB146" i="6" s="1"/>
  <c r="Z147" i="6"/>
  <c r="AB147" i="6" s="1"/>
  <c r="AA147" i="6"/>
  <c r="AC147" i="6" s="1"/>
  <c r="W59" i="6"/>
  <c r="V59" i="6"/>
  <c r="V60" i="6"/>
  <c r="W60" i="6"/>
  <c r="W61" i="6"/>
  <c r="V61" i="6"/>
  <c r="V62" i="6"/>
  <c r="W62" i="6"/>
  <c r="W63" i="6"/>
  <c r="V63" i="6"/>
  <c r="V64" i="6"/>
  <c r="W64" i="6"/>
  <c r="W65" i="6"/>
  <c r="V65" i="6"/>
  <c r="V66" i="6"/>
  <c r="W66" i="6"/>
  <c r="W67" i="6"/>
  <c r="V67" i="6"/>
  <c r="V68" i="6"/>
  <c r="W68" i="6"/>
  <c r="W69" i="6"/>
  <c r="V69" i="6"/>
  <c r="V70" i="6"/>
  <c r="W70" i="6"/>
  <c r="W71" i="6"/>
  <c r="V71" i="6"/>
  <c r="V72" i="6"/>
  <c r="W72" i="6"/>
  <c r="W73" i="6"/>
  <c r="V73" i="6"/>
  <c r="V74" i="6"/>
  <c r="W74" i="6"/>
  <c r="W75" i="6"/>
  <c r="V75" i="6"/>
  <c r="V76" i="6"/>
  <c r="W76" i="6"/>
  <c r="W77" i="6"/>
  <c r="V77" i="6"/>
  <c r="V78" i="6"/>
  <c r="W78" i="6"/>
  <c r="W79" i="6"/>
  <c r="V79" i="6"/>
  <c r="V80" i="6"/>
  <c r="W80" i="6"/>
  <c r="W81" i="6"/>
  <c r="V81" i="6"/>
  <c r="V82" i="6"/>
  <c r="W82" i="6"/>
  <c r="W83" i="6"/>
  <c r="V83" i="6"/>
  <c r="V84" i="6"/>
  <c r="W84" i="6"/>
  <c r="W85" i="6"/>
  <c r="V85" i="6"/>
  <c r="W86" i="6"/>
  <c r="V86" i="6"/>
  <c r="V87" i="6"/>
  <c r="W87" i="6"/>
  <c r="W88" i="6"/>
  <c r="V88" i="6"/>
  <c r="V89" i="6"/>
  <c r="W89" i="6"/>
  <c r="W90" i="6"/>
  <c r="V90" i="6"/>
  <c r="V91" i="6"/>
  <c r="W91" i="6"/>
  <c r="W92" i="6"/>
  <c r="V92" i="6"/>
  <c r="V93" i="6"/>
  <c r="W93" i="6"/>
  <c r="W94" i="6"/>
  <c r="V94" i="6"/>
  <c r="V95" i="6"/>
  <c r="W95" i="6"/>
  <c r="W96" i="6"/>
  <c r="V96" i="6"/>
  <c r="V97" i="6"/>
  <c r="W97" i="6"/>
  <c r="W98" i="6"/>
  <c r="V98" i="6"/>
  <c r="V99" i="6"/>
  <c r="W99" i="6"/>
  <c r="W100" i="6"/>
  <c r="V100" i="6"/>
  <c r="V101" i="6"/>
  <c r="W101" i="6"/>
  <c r="W102" i="6"/>
  <c r="V102" i="6"/>
  <c r="V103" i="6"/>
  <c r="W103" i="6"/>
  <c r="W104" i="6"/>
  <c r="V104" i="6"/>
  <c r="V105" i="6"/>
  <c r="W105" i="6"/>
  <c r="W106" i="6"/>
  <c r="V106" i="6"/>
  <c r="V107" i="6"/>
  <c r="W107" i="6"/>
  <c r="W108" i="6"/>
  <c r="V108" i="6"/>
  <c r="V109" i="6"/>
  <c r="W109" i="6"/>
  <c r="W110" i="6"/>
  <c r="V110" i="6"/>
  <c r="V111" i="6"/>
  <c r="W111" i="6"/>
  <c r="W112" i="6"/>
  <c r="V112" i="6"/>
  <c r="V113" i="6"/>
  <c r="W113" i="6"/>
  <c r="W114" i="6"/>
  <c r="V114" i="6"/>
  <c r="V115" i="6"/>
  <c r="W115" i="6"/>
  <c r="W116" i="6"/>
  <c r="V116" i="6"/>
  <c r="V117" i="6"/>
  <c r="W117" i="6"/>
  <c r="W118" i="6"/>
  <c r="V118" i="6"/>
  <c r="V119" i="6"/>
  <c r="W119" i="6"/>
  <c r="W120" i="6"/>
  <c r="V120" i="6"/>
  <c r="V121" i="6"/>
  <c r="W121" i="6"/>
  <c r="W122" i="6"/>
  <c r="V122" i="6"/>
  <c r="V123" i="6"/>
  <c r="W123" i="6"/>
  <c r="W124" i="6"/>
  <c r="V124" i="6"/>
  <c r="V125" i="6"/>
  <c r="W125" i="6"/>
  <c r="W126" i="6"/>
  <c r="V126" i="6"/>
  <c r="V127" i="6"/>
  <c r="W127" i="6"/>
  <c r="W128" i="6"/>
  <c r="V128" i="6"/>
  <c r="V129" i="6"/>
  <c r="W129" i="6"/>
  <c r="W130" i="6"/>
  <c r="V130" i="6"/>
  <c r="V131" i="6"/>
  <c r="W131" i="6"/>
  <c r="W132" i="6"/>
  <c r="V132" i="6"/>
  <c r="V133" i="6"/>
  <c r="W133" i="6"/>
  <c r="W134" i="6"/>
  <c r="V134" i="6"/>
  <c r="V135" i="6"/>
  <c r="W135" i="6"/>
  <c r="W136" i="6"/>
  <c r="V136" i="6"/>
  <c r="V137" i="6"/>
  <c r="W137" i="6"/>
  <c r="W138" i="6"/>
  <c r="V138" i="6"/>
  <c r="W139" i="6"/>
  <c r="V139" i="6"/>
  <c r="W140" i="6"/>
  <c r="V140" i="6"/>
  <c r="W141" i="6"/>
  <c r="V141" i="6"/>
  <c r="W142" i="6"/>
  <c r="V142" i="6"/>
  <c r="W143" i="6"/>
  <c r="V143" i="6"/>
  <c r="W144" i="6"/>
  <c r="V144" i="6"/>
  <c r="W145" i="6"/>
  <c r="V145" i="6"/>
  <c r="W146" i="6"/>
  <c r="V146" i="6"/>
  <c r="W147" i="6"/>
  <c r="V147" i="6"/>
  <c r="X59" i="6"/>
  <c r="Y59" i="6"/>
  <c r="Y60" i="6"/>
  <c r="X60" i="6"/>
  <c r="X61" i="6"/>
  <c r="AB61" i="6" s="1"/>
  <c r="Y61" i="6"/>
  <c r="AC61" i="6" s="1"/>
  <c r="Y62" i="6"/>
  <c r="X62" i="6"/>
  <c r="X63" i="6"/>
  <c r="Y63" i="6"/>
  <c r="Y64" i="6"/>
  <c r="X64" i="6"/>
  <c r="X65" i="6"/>
  <c r="AB65" i="6" s="1"/>
  <c r="Y65" i="6"/>
  <c r="AC65" i="6" s="1"/>
  <c r="Y66" i="6"/>
  <c r="AC66" i="6" s="1"/>
  <c r="X66" i="6"/>
  <c r="AB66" i="6" s="1"/>
  <c r="X67" i="6"/>
  <c r="AB67" i="6" s="1"/>
  <c r="Y67" i="6"/>
  <c r="AC67" i="6" s="1"/>
  <c r="Y68" i="6"/>
  <c r="X68" i="6"/>
  <c r="X69" i="6"/>
  <c r="Y69" i="6"/>
  <c r="Y70" i="6"/>
  <c r="AC70" i="6" s="1"/>
  <c r="X70" i="6"/>
  <c r="AB70" i="6" s="1"/>
  <c r="X71" i="6"/>
  <c r="AB71" i="6" s="1"/>
  <c r="Y71" i="6"/>
  <c r="AC71" i="6" s="1"/>
  <c r="Y72" i="6"/>
  <c r="X72" i="6"/>
  <c r="X73" i="6"/>
  <c r="Y73" i="6"/>
  <c r="Y74" i="6"/>
  <c r="AC74" i="6" s="1"/>
  <c r="X74" i="6"/>
  <c r="AB74" i="6" s="1"/>
  <c r="X75" i="6"/>
  <c r="Y75" i="6"/>
  <c r="Y76" i="6"/>
  <c r="X76" i="6"/>
  <c r="X77" i="6"/>
  <c r="AB77" i="6" s="1"/>
  <c r="Y77" i="6"/>
  <c r="AC77" i="6" s="1"/>
  <c r="Y78" i="6"/>
  <c r="AC78" i="6" s="1"/>
  <c r="X78" i="6"/>
  <c r="AB78" i="6" s="1"/>
  <c r="X79" i="6"/>
  <c r="Y79" i="6"/>
  <c r="Y80" i="6"/>
  <c r="AC80" i="6" s="1"/>
  <c r="X80" i="6"/>
  <c r="AB80" i="6" s="1"/>
  <c r="X81" i="6"/>
  <c r="AB81" i="6" s="1"/>
  <c r="Y81" i="6"/>
  <c r="AC81" i="6" s="1"/>
  <c r="Y82" i="6"/>
  <c r="X82" i="6"/>
  <c r="X83" i="6"/>
  <c r="AB83" i="6" s="1"/>
  <c r="Y83" i="6"/>
  <c r="AC83" i="6" s="1"/>
  <c r="Y84" i="6"/>
  <c r="AC84" i="6" s="1"/>
  <c r="X84" i="6"/>
  <c r="AB84" i="6" s="1"/>
  <c r="X85" i="6"/>
  <c r="AB85" i="6" s="1"/>
  <c r="Y85" i="6"/>
  <c r="AC85" i="6" s="1"/>
  <c r="X86" i="6"/>
  <c r="AB86" i="6" s="1"/>
  <c r="Y86" i="6"/>
  <c r="AC86" i="6" s="1"/>
  <c r="Y87" i="6"/>
  <c r="AC87" i="6" s="1"/>
  <c r="X87" i="6"/>
  <c r="AB87" i="6" s="1"/>
  <c r="X88" i="6"/>
  <c r="Y88" i="6"/>
  <c r="Y89" i="6"/>
  <c r="X89" i="6"/>
  <c r="X90" i="6"/>
  <c r="Y90" i="6"/>
  <c r="Y91" i="6"/>
  <c r="AC91" i="6" s="1"/>
  <c r="X91" i="6"/>
  <c r="AB91" i="6" s="1"/>
  <c r="X92" i="6"/>
  <c r="AB92" i="6" s="1"/>
  <c r="Y92" i="6"/>
  <c r="AC92" i="6" s="1"/>
  <c r="Y93" i="6"/>
  <c r="AC93" i="6" s="1"/>
  <c r="X93" i="6"/>
  <c r="AB93" i="6" s="1"/>
  <c r="X94" i="6"/>
  <c r="AB94" i="6" s="1"/>
  <c r="Y94" i="6"/>
  <c r="AC94" i="6" s="1"/>
  <c r="Y95" i="6"/>
  <c r="AC95" i="6" s="1"/>
  <c r="X95" i="6"/>
  <c r="AB95" i="6" s="1"/>
  <c r="X96" i="6"/>
  <c r="AB96" i="6" s="1"/>
  <c r="Y96" i="6"/>
  <c r="AC96" i="6" s="1"/>
  <c r="Y97" i="6"/>
  <c r="AC97" i="6" s="1"/>
  <c r="X97" i="6"/>
  <c r="AB97" i="6" s="1"/>
  <c r="X98" i="6"/>
  <c r="Y98" i="6"/>
  <c r="Y99" i="6"/>
  <c r="AC99" i="6" s="1"/>
  <c r="X99" i="6"/>
  <c r="AB99" i="6" s="1"/>
  <c r="X100" i="6"/>
  <c r="AB100" i="6" s="1"/>
  <c r="Y100" i="6"/>
  <c r="AC100" i="6" s="1"/>
  <c r="Y101" i="6"/>
  <c r="AC101" i="6" s="1"/>
  <c r="X101" i="6"/>
  <c r="AB101" i="6" s="1"/>
  <c r="X102" i="6"/>
  <c r="AB102" i="6" s="1"/>
  <c r="Y102" i="6"/>
  <c r="AC102" i="6" s="1"/>
  <c r="Y103" i="6"/>
  <c r="X103" i="6"/>
  <c r="X104" i="6"/>
  <c r="Y104" i="6"/>
  <c r="Y105" i="6"/>
  <c r="AC105" i="6" s="1"/>
  <c r="X105" i="6"/>
  <c r="AB105" i="6" s="1"/>
  <c r="X106" i="6"/>
  <c r="AB106" i="6" s="1"/>
  <c r="Y106" i="6"/>
  <c r="AC106" i="6" s="1"/>
  <c r="Y107" i="6"/>
  <c r="AC107" i="6" s="1"/>
  <c r="X107" i="6"/>
  <c r="AB107" i="6" s="1"/>
  <c r="X108" i="6"/>
  <c r="AB108" i="6" s="1"/>
  <c r="Y108" i="6"/>
  <c r="AC108" i="6" s="1"/>
  <c r="Y109" i="6"/>
  <c r="AC109" i="6" s="1"/>
  <c r="X109" i="6"/>
  <c r="AB109" i="6" s="1"/>
  <c r="X110" i="6"/>
  <c r="AB110" i="6" s="1"/>
  <c r="Y110" i="6"/>
  <c r="AC110" i="6" s="1"/>
  <c r="Y111" i="6"/>
  <c r="AC111" i="6" s="1"/>
  <c r="X111" i="6"/>
  <c r="AB111" i="6" s="1"/>
  <c r="X112" i="6"/>
  <c r="AB112" i="6" s="1"/>
  <c r="Y112" i="6"/>
  <c r="AC112" i="6" s="1"/>
  <c r="Y113" i="6"/>
  <c r="AC113" i="6" s="1"/>
  <c r="X113" i="6"/>
  <c r="AB113" i="6" s="1"/>
  <c r="X114" i="6"/>
  <c r="AB114" i="6" s="1"/>
  <c r="Y114" i="6"/>
  <c r="AC114" i="6" s="1"/>
  <c r="Y115" i="6"/>
  <c r="AC115" i="6" s="1"/>
  <c r="X115" i="6"/>
  <c r="AB115" i="6" s="1"/>
  <c r="X116" i="6"/>
  <c r="AB116" i="6" s="1"/>
  <c r="Y116" i="6"/>
  <c r="AC116" i="6" s="1"/>
  <c r="Y117" i="6"/>
  <c r="X117" i="6"/>
  <c r="X118" i="6"/>
  <c r="Y118" i="6"/>
  <c r="Y119" i="6"/>
  <c r="AC119" i="6" s="1"/>
  <c r="X119" i="6"/>
  <c r="AB119" i="6" s="1"/>
  <c r="X120" i="6"/>
  <c r="AB120" i="6" s="1"/>
  <c r="Y120" i="6"/>
  <c r="AC120" i="6" s="1"/>
  <c r="Y121" i="6"/>
  <c r="AC121" i="6" s="1"/>
  <c r="X121" i="6"/>
  <c r="AB121" i="6" s="1"/>
  <c r="X122" i="6"/>
  <c r="AB122" i="6" s="1"/>
  <c r="Y122" i="6"/>
  <c r="AC122" i="6" s="1"/>
  <c r="Y123" i="6"/>
  <c r="AC123" i="6" s="1"/>
  <c r="X123" i="6"/>
  <c r="AB123" i="6" s="1"/>
  <c r="X124" i="6"/>
  <c r="AB124" i="6" s="1"/>
  <c r="Y124" i="6"/>
  <c r="AC124" i="6" s="1"/>
  <c r="Y125" i="6"/>
  <c r="AC125" i="6" s="1"/>
  <c r="X125" i="6"/>
  <c r="AB125" i="6" s="1"/>
  <c r="X126" i="6"/>
  <c r="AB126" i="6" s="1"/>
  <c r="Y126" i="6"/>
  <c r="AC126" i="6" s="1"/>
  <c r="Y127" i="6"/>
  <c r="AC127" i="6" s="1"/>
  <c r="X127" i="6"/>
  <c r="AB127" i="6" s="1"/>
  <c r="X128" i="6"/>
  <c r="AB128" i="6" s="1"/>
  <c r="Y128" i="6"/>
  <c r="AC128" i="6" s="1"/>
  <c r="Y129" i="6"/>
  <c r="X129" i="6"/>
  <c r="X130" i="6"/>
  <c r="Y130" i="6"/>
  <c r="Y131" i="6"/>
  <c r="AC131" i="6" s="1"/>
  <c r="X131" i="6"/>
  <c r="AB131" i="6" s="1"/>
  <c r="X132" i="6"/>
  <c r="AB132" i="6" s="1"/>
  <c r="Y132" i="6"/>
  <c r="AC132" i="6" s="1"/>
  <c r="Y133" i="6"/>
  <c r="AC133" i="6" s="1"/>
  <c r="X133" i="6"/>
  <c r="AB133" i="6" s="1"/>
  <c r="X134" i="6"/>
  <c r="AB134" i="6" s="1"/>
  <c r="Y134" i="6"/>
  <c r="AC134" i="6" s="1"/>
  <c r="Y135" i="6"/>
  <c r="AC135" i="6" s="1"/>
  <c r="X135" i="6"/>
  <c r="AB135" i="6" s="1"/>
  <c r="X136" i="6"/>
  <c r="AB136" i="6" s="1"/>
  <c r="Y136" i="6"/>
  <c r="AC136" i="6" s="1"/>
  <c r="Y137" i="6"/>
  <c r="AC137" i="6" s="1"/>
  <c r="X137" i="6"/>
  <c r="AB137" i="6" s="1"/>
  <c r="X138" i="6"/>
  <c r="AB138" i="6" s="1"/>
  <c r="Y138" i="6"/>
  <c r="AC138" i="6" s="1"/>
  <c r="Y139" i="6"/>
  <c r="AC139" i="6" s="1"/>
  <c r="X139" i="6"/>
  <c r="AB139" i="6" s="1"/>
  <c r="Y140" i="6"/>
  <c r="X140" i="6"/>
  <c r="Y141" i="6"/>
  <c r="AC141" i="6" s="1"/>
  <c r="X141" i="6"/>
  <c r="AB141" i="6" s="1"/>
  <c r="Y142" i="6"/>
  <c r="AC142" i="6" s="1"/>
  <c r="X142" i="6"/>
  <c r="AB142" i="6" s="1"/>
  <c r="Y143" i="6"/>
  <c r="X143" i="6"/>
  <c r="Y144" i="6"/>
  <c r="X144" i="6"/>
  <c r="Y145" i="6"/>
  <c r="AC145" i="6" s="1"/>
  <c r="X145" i="6"/>
  <c r="AB145" i="6" s="1"/>
  <c r="Y146" i="6"/>
  <c r="X146" i="6"/>
  <c r="Y147" i="6"/>
  <c r="X147" i="6"/>
  <c r="N10" i="6"/>
  <c r="N18" i="6"/>
  <c r="V20" i="6"/>
  <c r="V24" i="6"/>
  <c r="V26" i="6"/>
  <c r="V30" i="6"/>
  <c r="N32" i="6"/>
  <c r="V34" i="6"/>
  <c r="V36" i="6"/>
  <c r="V48" i="6"/>
  <c r="V50" i="6"/>
  <c r="V54" i="6"/>
  <c r="V56" i="6"/>
  <c r="V58" i="6"/>
  <c r="N59" i="6"/>
  <c r="N60" i="6"/>
  <c r="N62" i="6"/>
  <c r="N66" i="6"/>
  <c r="N68" i="6"/>
  <c r="N70" i="6"/>
  <c r="P70" i="6" s="1"/>
  <c r="N74" i="6"/>
  <c r="N76" i="6"/>
  <c r="N78" i="6"/>
  <c r="N82" i="6"/>
  <c r="N86" i="6"/>
  <c r="N90" i="6"/>
  <c r="N98" i="6"/>
  <c r="N106" i="6"/>
  <c r="N114" i="6"/>
  <c r="N122" i="6"/>
  <c r="N130" i="6"/>
  <c r="N138" i="6"/>
  <c r="N146" i="6"/>
  <c r="N154" i="6"/>
  <c r="P154" i="6" s="1"/>
  <c r="D17" i="16"/>
  <c r="W17" i="6"/>
  <c r="V17" i="6"/>
  <c r="W19" i="6"/>
  <c r="V19" i="6"/>
  <c r="V22" i="6"/>
  <c r="W25" i="6"/>
  <c r="V25" i="6"/>
  <c r="W41" i="6"/>
  <c r="N41" i="6"/>
  <c r="V41" i="6"/>
  <c r="W43" i="6"/>
  <c r="N43" i="6"/>
  <c r="P43" i="6" s="1"/>
  <c r="V43" i="6"/>
  <c r="W45" i="6"/>
  <c r="N45" i="6"/>
  <c r="V45" i="6"/>
  <c r="W49" i="6"/>
  <c r="N49" i="6"/>
  <c r="V49" i="6"/>
  <c r="W51" i="6"/>
  <c r="N51" i="6"/>
  <c r="V51" i="6"/>
  <c r="W55" i="6"/>
  <c r="N55" i="6"/>
  <c r="P55" i="6" s="1"/>
  <c r="V55" i="6"/>
  <c r="N61" i="6"/>
  <c r="N63" i="6"/>
  <c r="N65" i="6"/>
  <c r="P65" i="6" s="1"/>
  <c r="N67" i="6"/>
  <c r="N69" i="6"/>
  <c r="N71" i="6"/>
  <c r="N73" i="6"/>
  <c r="P73" i="6" s="1"/>
  <c r="N75" i="6"/>
  <c r="P75" i="6" s="1"/>
  <c r="N77" i="6"/>
  <c r="N79" i="6"/>
  <c r="P79" i="6" s="1"/>
  <c r="N81" i="6"/>
  <c r="P81" i="6" s="1"/>
  <c r="N83" i="6"/>
  <c r="N85" i="6"/>
  <c r="N87" i="6"/>
  <c r="P87" i="6" s="1"/>
  <c r="N89" i="6"/>
  <c r="P89" i="6" s="1"/>
  <c r="N91" i="6"/>
  <c r="N93" i="6"/>
  <c r="N95" i="6"/>
  <c r="P95" i="6" s="1"/>
  <c r="N97" i="6"/>
  <c r="P97" i="6" s="1"/>
  <c r="N99" i="6"/>
  <c r="N101" i="6"/>
  <c r="N103" i="6"/>
  <c r="P103" i="6" s="1"/>
  <c r="N105" i="6"/>
  <c r="N107" i="6"/>
  <c r="N109" i="6"/>
  <c r="N111" i="6"/>
  <c r="P111" i="6" s="1"/>
  <c r="N113" i="6"/>
  <c r="P113" i="6" s="1"/>
  <c r="N115" i="6"/>
  <c r="N117" i="6"/>
  <c r="N119" i="6"/>
  <c r="P119" i="6" s="1"/>
  <c r="N121" i="6"/>
  <c r="P121" i="6" s="1"/>
  <c r="N123" i="6"/>
  <c r="P123" i="6" s="1"/>
  <c r="N125" i="6"/>
  <c r="N127" i="6"/>
  <c r="N129" i="6"/>
  <c r="P129" i="6" s="1"/>
  <c r="N131" i="6"/>
  <c r="N133" i="6"/>
  <c r="P133" i="6" s="1"/>
  <c r="N135" i="6"/>
  <c r="P135" i="6" s="1"/>
  <c r="N137" i="6"/>
  <c r="P137" i="6" s="1"/>
  <c r="N139" i="6"/>
  <c r="P139" i="6" s="1"/>
  <c r="N141" i="6"/>
  <c r="N143" i="6"/>
  <c r="P143" i="6" s="1"/>
  <c r="N145" i="6"/>
  <c r="P145" i="6" s="1"/>
  <c r="N147" i="6"/>
  <c r="N149" i="6"/>
  <c r="N151" i="6"/>
  <c r="P151" i="6" s="1"/>
  <c r="N153" i="6"/>
  <c r="N155" i="6"/>
  <c r="V8" i="6"/>
  <c r="W8" i="6"/>
  <c r="V12" i="6"/>
  <c r="W12" i="6"/>
  <c r="V14" i="6"/>
  <c r="W14" i="6"/>
  <c r="V16" i="6"/>
  <c r="W16" i="6"/>
  <c r="W23" i="6"/>
  <c r="V23" i="6"/>
  <c r="W29" i="6"/>
  <c r="V29" i="6"/>
  <c r="W31" i="6"/>
  <c r="V31" i="6"/>
  <c r="W33" i="6"/>
  <c r="V33" i="6"/>
  <c r="V38" i="6"/>
  <c r="N8" i="6"/>
  <c r="P8" i="6" s="1"/>
  <c r="N12" i="6"/>
  <c r="N14" i="6"/>
  <c r="P14" i="6" s="1"/>
  <c r="N16" i="6"/>
  <c r="N20" i="6"/>
  <c r="P20" i="6" s="1"/>
  <c r="N22" i="6"/>
  <c r="P22" i="6" s="1"/>
  <c r="N24" i="6"/>
  <c r="N26" i="6"/>
  <c r="N28" i="6"/>
  <c r="P28" i="6" s="1"/>
  <c r="N30" i="6"/>
  <c r="P30" i="6" s="1"/>
  <c r="N34" i="6"/>
  <c r="P34" i="6" s="1"/>
  <c r="N36" i="6"/>
  <c r="N38" i="6"/>
  <c r="N46" i="6"/>
  <c r="P46" i="6" s="1"/>
  <c r="N54" i="6"/>
  <c r="P54" i="6" s="1"/>
  <c r="V11" i="6"/>
  <c r="W20" i="6"/>
  <c r="W36" i="6"/>
  <c r="V10" i="6"/>
  <c r="W10" i="6"/>
  <c r="V18" i="6"/>
  <c r="V28" i="6"/>
  <c r="V32" i="6"/>
  <c r="W35" i="6"/>
  <c r="V35" i="6"/>
  <c r="W37" i="6"/>
  <c r="V37" i="6"/>
  <c r="W39" i="6"/>
  <c r="N39" i="6"/>
  <c r="P39" i="6" s="1"/>
  <c r="V39" i="6"/>
  <c r="V42" i="6"/>
  <c r="V44" i="6"/>
  <c r="V52" i="6"/>
  <c r="W53" i="6"/>
  <c r="N53" i="6"/>
  <c r="P53" i="6" s="1"/>
  <c r="V53" i="6"/>
  <c r="W57" i="6"/>
  <c r="N57" i="6"/>
  <c r="P57" i="6" s="1"/>
  <c r="V57" i="6"/>
  <c r="N44" i="6"/>
  <c r="N52" i="6"/>
  <c r="P52" i="6" s="1"/>
  <c r="V9" i="6"/>
  <c r="W22" i="6"/>
  <c r="W30" i="6"/>
  <c r="W38" i="6"/>
  <c r="W54" i="6"/>
  <c r="W21" i="6"/>
  <c r="V21" i="6"/>
  <c r="W27" i="6"/>
  <c r="V27" i="6"/>
  <c r="V40" i="6"/>
  <c r="V46" i="6"/>
  <c r="W47" i="6"/>
  <c r="N47" i="6"/>
  <c r="P47" i="6" s="1"/>
  <c r="V47" i="6"/>
  <c r="N7" i="6"/>
  <c r="N9" i="6"/>
  <c r="P9" i="6" s="1"/>
  <c r="N11" i="6"/>
  <c r="P11" i="6" s="1"/>
  <c r="N13" i="6"/>
  <c r="N15" i="6"/>
  <c r="N17" i="6"/>
  <c r="P17" i="6" s="1"/>
  <c r="N19" i="6"/>
  <c r="P19" i="6" s="1"/>
  <c r="N21" i="6"/>
  <c r="P21" i="6" s="1"/>
  <c r="N23" i="6"/>
  <c r="N25" i="6"/>
  <c r="P25" i="6" s="1"/>
  <c r="N27" i="6"/>
  <c r="P27" i="6" s="1"/>
  <c r="N29" i="6"/>
  <c r="P29" i="6" s="1"/>
  <c r="N31" i="6"/>
  <c r="N33" i="6"/>
  <c r="P33" i="6" s="1"/>
  <c r="N35" i="6"/>
  <c r="P35" i="6" s="1"/>
  <c r="N37" i="6"/>
  <c r="N42" i="6"/>
  <c r="N50" i="6"/>
  <c r="P50" i="6" s="1"/>
  <c r="N58" i="6"/>
  <c r="P58" i="6" s="1"/>
  <c r="V15" i="6"/>
  <c r="V7" i="6"/>
  <c r="W24" i="6"/>
  <c r="W32" i="6"/>
  <c r="W40" i="6"/>
  <c r="W48" i="6"/>
  <c r="W56" i="6"/>
  <c r="X6" i="6"/>
  <c r="N6" i="6"/>
  <c r="P6" i="6" s="1"/>
  <c r="E27" i="16"/>
  <c r="F27" i="16"/>
  <c r="V6" i="6"/>
  <c r="P142" i="6"/>
  <c r="P146" i="6"/>
  <c r="P148" i="6"/>
  <c r="P150" i="6"/>
  <c r="P152" i="6"/>
  <c r="P61" i="6"/>
  <c r="P7" i="6"/>
  <c r="P37" i="6"/>
  <c r="P76" i="6"/>
  <c r="P86" i="6"/>
  <c r="P99" i="6"/>
  <c r="P101" i="6"/>
  <c r="P64" i="6"/>
  <c r="P74" i="6"/>
  <c r="P98" i="6"/>
  <c r="P114" i="6"/>
  <c r="P23" i="6"/>
  <c r="P31" i="6"/>
  <c r="P49" i="6"/>
  <c r="P59" i="6"/>
  <c r="P44" i="6"/>
  <c r="P118" i="6"/>
  <c r="P83" i="6"/>
  <c r="P85" i="6"/>
  <c r="P88" i="6"/>
  <c r="P104" i="6"/>
  <c r="P106" i="6"/>
  <c r="P108" i="6"/>
  <c r="P110" i="6"/>
  <c r="P112" i="6"/>
  <c r="P125" i="6"/>
  <c r="P16" i="6"/>
  <c r="P41" i="6"/>
  <c r="P45" i="6"/>
  <c r="P63" i="6"/>
  <c r="P71" i="6"/>
  <c r="P77" i="6"/>
  <c r="P94" i="6"/>
  <c r="P105" i="6"/>
  <c r="P109" i="6"/>
  <c r="P115" i="6"/>
  <c r="P127" i="6"/>
  <c r="P131" i="6"/>
  <c r="P141" i="6"/>
  <c r="P13" i="6"/>
  <c r="P15" i="6"/>
  <c r="P38" i="6"/>
  <c r="P51" i="6"/>
  <c r="P66" i="6"/>
  <c r="P68" i="6"/>
  <c r="P91" i="6"/>
  <c r="P92" i="6"/>
  <c r="P102" i="6"/>
  <c r="P120" i="6"/>
  <c r="P122" i="6"/>
  <c r="P124" i="6"/>
  <c r="P126" i="6"/>
  <c r="P128" i="6"/>
  <c r="P134" i="6"/>
  <c r="P138" i="6"/>
  <c r="P155" i="6"/>
  <c r="P36" i="6"/>
  <c r="P67" i="6"/>
  <c r="P72" i="6"/>
  <c r="P78" i="6"/>
  <c r="P80" i="6"/>
  <c r="P96" i="6"/>
  <c r="P117" i="6"/>
  <c r="P132" i="6"/>
  <c r="P140" i="6"/>
  <c r="P147" i="6"/>
  <c r="P149" i="6"/>
  <c r="P10" i="6"/>
  <c r="P12" i="6"/>
  <c r="P24" i="6"/>
  <c r="P26" i="6"/>
  <c r="P40" i="6"/>
  <c r="P42" i="6"/>
  <c r="P56" i="6"/>
  <c r="P62" i="6"/>
  <c r="P69" i="6"/>
  <c r="P82" i="6"/>
  <c r="P84" i="6"/>
  <c r="P90" i="6"/>
  <c r="P93" i="6"/>
  <c r="P100" i="6"/>
  <c r="P107" i="6"/>
  <c r="P116" i="6"/>
  <c r="P130" i="6"/>
  <c r="P136" i="6"/>
  <c r="P144" i="6"/>
  <c r="P153" i="6"/>
  <c r="P18" i="6"/>
  <c r="P32" i="6"/>
  <c r="P48" i="6"/>
  <c r="P60" i="6"/>
  <c r="P49" i="23" l="1"/>
  <c r="P82" i="23"/>
  <c r="P31" i="23"/>
  <c r="P23" i="23"/>
  <c r="P15" i="23"/>
  <c r="P7" i="23"/>
  <c r="P41" i="23"/>
  <c r="P89" i="23"/>
  <c r="P66" i="23"/>
  <c r="P42" i="23"/>
  <c r="P139" i="23"/>
  <c r="P113" i="23"/>
  <c r="P90" i="23"/>
  <c r="P73" i="23"/>
  <c r="P65" i="23"/>
  <c r="P93" i="23"/>
  <c r="P38" i="23"/>
  <c r="P34" i="23"/>
  <c r="P26" i="23"/>
  <c r="P18" i="23"/>
  <c r="P10" i="23"/>
  <c r="P74" i="23"/>
  <c r="P147" i="23"/>
  <c r="P155" i="23"/>
  <c r="P138" i="23"/>
  <c r="P110" i="23"/>
  <c r="P134" i="23"/>
  <c r="P77" i="23"/>
  <c r="P69" i="23"/>
  <c r="P101" i="23"/>
  <c r="P85" i="23"/>
  <c r="P50" i="23"/>
  <c r="P62" i="23"/>
  <c r="P54" i="23"/>
  <c r="P30" i="23"/>
  <c r="P22" i="23"/>
  <c r="P14" i="23"/>
  <c r="P6" i="23"/>
  <c r="P152" i="23"/>
  <c r="P143" i="23"/>
  <c r="P94" i="23"/>
  <c r="P105" i="23"/>
  <c r="P78" i="23"/>
  <c r="P58" i="23"/>
  <c r="P27" i="23"/>
  <c r="P19" i="23"/>
  <c r="P11" i="23"/>
  <c r="P86" i="22"/>
  <c r="P108" i="22"/>
  <c r="P78" i="22"/>
  <c r="P68" i="22"/>
  <c r="P60" i="22"/>
  <c r="P89" i="22"/>
  <c r="P21" i="22"/>
  <c r="P13" i="22"/>
  <c r="P52" i="22"/>
  <c r="P69" i="22"/>
  <c r="P111" i="22"/>
  <c r="P61" i="22"/>
  <c r="P44" i="22"/>
  <c r="P33" i="22"/>
  <c r="P28" i="22"/>
  <c r="P20" i="22"/>
  <c r="P12" i="22"/>
  <c r="P134" i="22"/>
  <c r="P29" i="22"/>
  <c r="P98" i="22"/>
  <c r="P73" i="22"/>
  <c r="P45" i="22"/>
  <c r="P145" i="22"/>
  <c r="P138" i="22"/>
  <c r="P120" i="22"/>
  <c r="P103" i="22"/>
  <c r="P106" i="22"/>
  <c r="P101" i="22"/>
  <c r="P82" i="22"/>
  <c r="P53" i="22"/>
  <c r="P17" i="22"/>
  <c r="P9" i="22"/>
  <c r="P49" i="22"/>
  <c r="P115" i="22"/>
  <c r="P107" i="22"/>
  <c r="P90" i="22"/>
  <c r="P65" i="22"/>
  <c r="P94" i="22"/>
  <c r="P81" i="22"/>
  <c r="P72" i="22"/>
  <c r="P64" i="22"/>
  <c r="P56" i="22"/>
  <c r="P37" i="22"/>
  <c r="P41" i="22"/>
  <c r="P36" i="22"/>
  <c r="P32" i="22"/>
  <c r="P24" i="22"/>
  <c r="P16" i="22"/>
  <c r="P8" i="22"/>
  <c r="F21" i="16"/>
  <c r="AC23" i="6"/>
  <c r="E22" i="16"/>
  <c r="AB26" i="6"/>
  <c r="E24" i="16"/>
  <c r="AB32" i="6"/>
  <c r="F19" i="16"/>
  <c r="F37" i="16" s="1"/>
  <c r="AC18" i="6"/>
  <c r="E23" i="16"/>
  <c r="AB30" i="6"/>
</calcChain>
</file>

<file path=xl/sharedStrings.xml><?xml version="1.0" encoding="utf-8"?>
<sst xmlns="http://schemas.openxmlformats.org/spreadsheetml/2006/main" count="7733" uniqueCount="1265">
  <si>
    <t>Albany Medical College</t>
  </si>
  <si>
    <t>Albany, NY</t>
  </si>
  <si>
    <t>MCAT 75%</t>
  </si>
  <si>
    <t>MCAT 25%</t>
  </si>
  <si>
    <t>MCAT Med</t>
  </si>
  <si>
    <t>MCAT 10%</t>
  </si>
  <si>
    <t>MCAT 90%</t>
  </si>
  <si>
    <t>GPA 10%</t>
  </si>
  <si>
    <t>GPA 25%</t>
  </si>
  <si>
    <t>GPA Med</t>
  </si>
  <si>
    <t>GPA 75%</t>
  </si>
  <si>
    <t>GPA 90%</t>
  </si>
  <si>
    <t>sGPA 10%</t>
  </si>
  <si>
    <t>sGPA 25%</t>
  </si>
  <si>
    <t>sGPA 50%</t>
  </si>
  <si>
    <t>sGPA 75%</t>
  </si>
  <si>
    <t>sGPA 90%</t>
  </si>
  <si>
    <t>Grading System</t>
  </si>
  <si>
    <t>Albert Einstein College of Medicine</t>
  </si>
  <si>
    <t>Bronx, NY</t>
  </si>
  <si>
    <t>What is the minimum undergraduate GPA to consider an applicant's postbacc or graduate coursework?</t>
  </si>
  <si>
    <t>Minimum undergraduate GPA for consideration - additional information</t>
  </si>
  <si>
    <t>n/a</t>
  </si>
  <si>
    <t>"Not Provided"</t>
  </si>
  <si>
    <t>Baylor College of Medicine</t>
  </si>
  <si>
    <t>Houston, TX</t>
  </si>
  <si>
    <t xml:space="preserve">Additional assessments required by this medical school </t>
  </si>
  <si>
    <t>CASPER</t>
  </si>
  <si>
    <t>None</t>
  </si>
  <si>
    <t>Boston University School of Medicine</t>
  </si>
  <si>
    <t>Boston, MA</t>
  </si>
  <si>
    <t>BUSM utilizes a holistic review process whereby all applications are considered in their entirety.</t>
  </si>
  <si>
    <t>PF &amp; H,HP,P,LP,F</t>
  </si>
  <si>
    <t>Brody School of Medicine at East Carolina University</t>
  </si>
  <si>
    <t>Greenville, NC</t>
  </si>
  <si>
    <t>California Northstate University College of Medicine</t>
  </si>
  <si>
    <t>Elk Grove, CA</t>
  </si>
  <si>
    <t>Writing Sample</t>
  </si>
  <si>
    <t>California University of Science and Medicine-School of Medicine</t>
  </si>
  <si>
    <t>Colton, CA</t>
  </si>
  <si>
    <t>Unreported</t>
  </si>
  <si>
    <t>Carle Illinois College of Medicine</t>
  </si>
  <si>
    <t>Urbana, IL</t>
  </si>
  <si>
    <t>Does this medical school consider postbacc or graduate GPAs if the applicant has a lower undergraduate GPA?</t>
  </si>
  <si>
    <t>PREview</t>
  </si>
  <si>
    <t>PREview - Carle Illinois does not require the AAMC PREview™ exam. Tests taken for other reasons will be held separately for research purposes but will NOT be used for evaluation this cycle.</t>
  </si>
  <si>
    <t>Case Western Reserve University School of Medicine</t>
  </si>
  <si>
    <t>Cleveland, OH</t>
  </si>
  <si>
    <t>Central Michigan University College of Medicine</t>
  </si>
  <si>
    <t>Mt Pleasant, MI</t>
  </si>
  <si>
    <t>Charles E. Schmidt College of Medicine at Florida Atlantic University</t>
  </si>
  <si>
    <t>Boca Raton, FL</t>
  </si>
  <si>
    <t>Additional GPA screening information</t>
  </si>
  <si>
    <t>Chicago Medical School at Rosalind Franklin University of Medicine &amp; Science</t>
  </si>
  <si>
    <t>North Chicago, IL</t>
  </si>
  <si>
    <t>Columbia University Vagelos College of Physicians and Surgeons</t>
  </si>
  <si>
    <t>New York, NY</t>
  </si>
  <si>
    <t>Cooper Medical School of Rowan University</t>
  </si>
  <si>
    <t>Camden, NJ</t>
  </si>
  <si>
    <t>Creighton University School of Medicine</t>
  </si>
  <si>
    <t>Omaha, NE</t>
  </si>
  <si>
    <t>There is no minimum GPA to consider an applicant's postbacc or graduate coursework. BUSM utilizes a holistic review process whereby all applications are considered in their entirety. The Committee looks for evidence of solid knowledge in the basic sciences as evidenced by a combination of academic work, test scores, and other relevant experiences.</t>
  </si>
  <si>
    <t>In order to move forward in the application process, applicants must meet the minimum total GPA requirement of a 2.80.</t>
  </si>
  <si>
    <t xml:space="preserve"> CUSM-SOM prefers a total undergraduate GPA of 3.0 or above as well as BCPM (biology, chemistry, physics, and mathematics) GPA of 3.0 or above.</t>
  </si>
  <si>
    <t>Not applicable - we don't have a minimum undergraduate GPA. Applicants must meet the pre-requisite coursework requirements prior to matriculation.</t>
  </si>
  <si>
    <t>Not applicable - as each applicant is evaluated holistically within the context of their application.</t>
  </si>
  <si>
    <t>PF &amp; Other</t>
  </si>
  <si>
    <t>Donald and Barbara Zucker School of Medicine at Hofstra/Northwell</t>
  </si>
  <si>
    <t>Hempstead, NY</t>
  </si>
  <si>
    <t>Drexel University College of Medicine</t>
  </si>
  <si>
    <t>Philadelphia, PA</t>
  </si>
  <si>
    <t>Regardless of the undergraduate GPA, we always consider post baccalaureate and/or graduate grades and credit hours.</t>
  </si>
  <si>
    <t>Duke University School of Medicine</t>
  </si>
  <si>
    <t>Durham, NC</t>
  </si>
  <si>
    <t>East Tennessee State University James H. Quillen College of Medicine</t>
  </si>
  <si>
    <t>Johnson City, TN</t>
  </si>
  <si>
    <t>There is no minimum required GPA for consideration of postbacc or graduate coursework. All visible coursework information is taken into consideration.</t>
  </si>
  <si>
    <t>ALTUS Suite (CASPer Situational Judgement Test, Snapshot &amp; Duet)</t>
  </si>
  <si>
    <t>Mixed</t>
  </si>
  <si>
    <t>Eastern Virginia Medical School</t>
  </si>
  <si>
    <t>Norfolk, VA</t>
  </si>
  <si>
    <t>GPAs should be near or above our average to be considered a competitive applicant.</t>
  </si>
  <si>
    <t>EVMS recognizes applicants who complete these programs want to prove they have the aptitude to handle the rigors of medical school and therefore, we take their academic work after undergraduate school into consideration. The minimum GPA is a fluid number as the MD Admissions Committee considers all coursework and grades.</t>
  </si>
  <si>
    <t>Emory University School of Medicine</t>
  </si>
  <si>
    <t>Atlanta, GA</t>
  </si>
  <si>
    <t>Florida International University Herbert Wertheim College of Medicine</t>
  </si>
  <si>
    <t>Miami, FL</t>
  </si>
  <si>
    <t>There is no minimum undergraduate GPA for consideration.</t>
  </si>
  <si>
    <t>Florida State University College of Medicine</t>
  </si>
  <si>
    <t>Tallahassee, FL</t>
  </si>
  <si>
    <t>Screening for GPA takes place after submission of the Secondary Application and does not, except in special circumstances – consider applicants for admissions to the regular M.D. program who do not have a GPA of at least 3.3.</t>
  </si>
  <si>
    <t>Frank H. Netter MD School of Medicine at Quinnipiac University</t>
  </si>
  <si>
    <t>Hamden, CT</t>
  </si>
  <si>
    <t>There is a sliding scale including MCAT, undergraduate, post-bac and graduate coursework.</t>
  </si>
  <si>
    <t>Geisel School of Medicine at Dartmouth</t>
  </si>
  <si>
    <t>Hanover, NH</t>
  </si>
  <si>
    <t>There is no minimum undergraduate gpa requirement.</t>
  </si>
  <si>
    <t>Geisinger Commonwealth School of Medicine</t>
  </si>
  <si>
    <t>Scranton, PA</t>
  </si>
  <si>
    <t>Applications are reviewed in accordance with our holistic review process.</t>
  </si>
  <si>
    <t>School</t>
  </si>
  <si>
    <t>City, State</t>
  </si>
  <si>
    <t>George Washington University School of Medicine and Health Sciences</t>
  </si>
  <si>
    <t>Washington, DC</t>
  </si>
  <si>
    <t>MCAT scores that include a score of 123 or below are considered non-competitive. We will continue to take the highest of each subsection across MCAT exams.</t>
  </si>
  <si>
    <t>A cumulative GPA of below a 3.0 is considered non-competitive.</t>
  </si>
  <si>
    <t>Georgetown University School of Medicine</t>
  </si>
  <si>
    <t>Hackensack Meridian School of Medicine</t>
  </si>
  <si>
    <t>Nutley, NJ</t>
  </si>
  <si>
    <t>A holistic review is provided to each application with the MCAT scores only being one aspect of the review process.</t>
  </si>
  <si>
    <t>A holistic review of all application occurs regardless of GPA and/or test scores.</t>
  </si>
  <si>
    <t>Harvard Medical School</t>
  </si>
  <si>
    <t>Howard University College of Medicine</t>
  </si>
  <si>
    <t>Icahn School of Medicine at Mount Sinai</t>
  </si>
  <si>
    <t>Postbacc and graduate coursework are considered and taken in the context of the application as a whole.</t>
  </si>
  <si>
    <t>Indiana University School of Medicine</t>
  </si>
  <si>
    <t>Indianapolis, IN</t>
  </si>
  <si>
    <t>Jacobs School of Medicine and Biomedical Sciences at the University at Buffalo</t>
  </si>
  <si>
    <t>Buffalo, NY</t>
  </si>
  <si>
    <t>Johns Hopkins University School of Medicine</t>
  </si>
  <si>
    <t>Baltimore, MD</t>
  </si>
  <si>
    <t>The Admissions Committee reviews each application holistically and considers multiple factors, including the distance traveled by the applicant.</t>
  </si>
  <si>
    <t>Kaiser Permanente Bernard J. Tyson School of Medicine</t>
  </si>
  <si>
    <t>Pasadena, CA</t>
  </si>
  <si>
    <t>Keck School of Medicine of the University of Southern California</t>
  </si>
  <si>
    <t>Los Angeles, CA</t>
  </si>
  <si>
    <t>GPA trends are as important as the scores themselves.</t>
  </si>
  <si>
    <t>No minimum undergraduate GPA required. We consider postbacc grades a reliable indicator of academic strength. However, grades from graduate programs do not remediate a weak undergraduate performance. The exception to this would be a rigorous "Special" Master's Program designed for students interested in medical school.</t>
  </si>
  <si>
    <t>Kirk Kerkorian School of Medicine at UNLV</t>
  </si>
  <si>
    <t>Las Vegas, NV</t>
  </si>
  <si>
    <t>3.2 Cumulative and a 3.2 BCPM</t>
  </si>
  <si>
    <t>The last two years of study will also be assessed but the junior and senior year cannot replace a low undergraduate GPA that doesn't meet our minimum requirement. Only a post-bacc with qualifying credit hours and GPAs can move an applicant for further review in this situation.</t>
  </si>
  <si>
    <t>Lewis Katz School of Medicine at Temple University</t>
  </si>
  <si>
    <t>CASPER &amp; DUET</t>
  </si>
  <si>
    <t>Loma Linda University School of Medicine</t>
  </si>
  <si>
    <t>Loma Linda, CA</t>
  </si>
  <si>
    <t>There is no minimum undergraduate GPA for a full, holistic application review.</t>
  </si>
  <si>
    <t>Louisiana State University School of Medicine in New Orleans</t>
  </si>
  <si>
    <t>New Orleans, LA</t>
  </si>
  <si>
    <t>LSUHSC-New Orleans will substitute Post Bac or Graduate Science coursework for the applicant's undergraduate GPA. There is no minimum GPA</t>
  </si>
  <si>
    <t>Louisiana State University School of Medicine in Shreveport</t>
  </si>
  <si>
    <t>Shreveport, LA</t>
  </si>
  <si>
    <t>Loyola University Chicago Stritch School of Medicine</t>
  </si>
  <si>
    <t>Maywood, IL</t>
  </si>
  <si>
    <t>Marshall University Joan C. Edwards School of Medicine</t>
  </si>
  <si>
    <t>Huntington, WV</t>
  </si>
  <si>
    <t>The school does not have a minimum GPA for screening. However, if an applicant has an undergraduate GPA of less than 3.0, it is highly suggested the applicant complete a graduate program in Biomedical Sciences or a similar degree/science major.</t>
  </si>
  <si>
    <t>Mayo Clinic Alix School of Medicine</t>
  </si>
  <si>
    <t>Rochester, MN</t>
  </si>
  <si>
    <t>McGovern Medical School at the University of Texas Health Science Center at Houston</t>
  </si>
  <si>
    <t>Medical College of Georgia at Augusta University</t>
  </si>
  <si>
    <t>Augusta, GA</t>
  </si>
  <si>
    <t>Given the highly competitive nature of the applicant pool, applicants with GPAs less than 3.0 or an MCAT score of less than 496, are typically not considered competitive for interview.</t>
  </si>
  <si>
    <t>The MCG Admissions Committee considers all completed relevant coursework in the context of the applicant's completed file.</t>
  </si>
  <si>
    <t>Medical College of Wisconsin</t>
  </si>
  <si>
    <t>Milwaukee, WI</t>
  </si>
  <si>
    <t>GPAs will be reviewed as one part of a holistic review process. Individual course grades, prerequisites, timing and breadth of coursework, and grade trends are all considered in the context of the other application materials. While applicants with a wide range of GPAs are admitted, applicants are advised to review the mean and median scores of successful applicants at schools where they choose to apply.</t>
  </si>
  <si>
    <t>No minimum. We will consider an applicant's postbacc or graduate coursework regardless of undergraduate GPA.</t>
  </si>
  <si>
    <t>Medical University of South Carolina College of Medicine</t>
  </si>
  <si>
    <t>Charleston, SC</t>
  </si>
  <si>
    <t>Graduate or post-baccalaureate programs are considered Added Value. A minimum cumulative GPA of 3.0 is required.</t>
  </si>
  <si>
    <t>Meharry Medical College</t>
  </si>
  <si>
    <t>Nashville, TN</t>
  </si>
  <si>
    <t>Mercer University School of Medicine</t>
  </si>
  <si>
    <t>Macon, GA</t>
  </si>
  <si>
    <t>MCAT minimum is a 25th percentile.</t>
  </si>
  <si>
    <t>Michigan State University College of Human Medicine</t>
  </si>
  <si>
    <t>East Lansing, MI</t>
  </si>
  <si>
    <t>There is no minimum MCAT score or GPA. Applicants from disadvantaged backgrounds (especially those from Michigan) who would benefit from academic classroom enhancement in the sciences and are strong mission fits for our college are encouraged to apply and will be considered for matriculation to our Advanced Baccalaureate Learning Experience (ABLE) program.</t>
  </si>
  <si>
    <t>Applicants are required to take either CASPer (Altus Assessments) or PREview (AAMC) for interview consideration. Duet is strongly recommended for those taking CASPer.</t>
  </si>
  <si>
    <t>Morehouse School of Medicine</t>
  </si>
  <si>
    <t>Minimum BCPM GPA: 3.0</t>
  </si>
  <si>
    <t>New York Medical College</t>
  </si>
  <si>
    <t>Valhalla, NY</t>
  </si>
  <si>
    <t>New York University Long Island School of Medicine</t>
  </si>
  <si>
    <t>Mineola, NY</t>
  </si>
  <si>
    <t>sGPA 25%-10%</t>
  </si>
  <si>
    <t>Row Labels</t>
  </si>
  <si>
    <t>Grand Total</t>
  </si>
  <si>
    <t>An applicant's science and total GPA are among the metrics used to assess their readiness to handle the rigor of the pre-clinical phase of our accelerated medical education curriculum.</t>
  </si>
  <si>
    <t>Evidence of strong and sustained academic success in scientific coursework is incorporated into our holistic review of a candidate's readiness to be successful in our accelerated, active learning environment.</t>
  </si>
  <si>
    <t>Northeast Ohio Medical University</t>
  </si>
  <si>
    <t>Rootstown, OH</t>
  </si>
  <si>
    <t>Screening for secondary application is holistic. Undergraduate, post-baccalaureate, and graduate course work is considered. Special attention is given to BCPM course work.</t>
  </si>
  <si>
    <t>Northwestern University The Feinberg School of Medicine</t>
  </si>
  <si>
    <t>Chicago, IL</t>
  </si>
  <si>
    <t>Although we don’t have a minimum MCAT or GPA requirement, we encourage our prospective applicants to explore our Entering Class Profile (https://www.feinberg.northwestern.edu/admissions/about/class-profile.html) and review the Characteristics of a Successful Candidate Compass (https:/...Read More</t>
  </si>
  <si>
    <t>All post-baccalaureate and post-graduate work is given consideration in the holistic review process.</t>
  </si>
  <si>
    <t>Nova Southeastern University Dr. Kiran C. Patel College of Allopathic Medicine</t>
  </si>
  <si>
    <t>Davie, FL</t>
  </si>
  <si>
    <t>NYU Grossman School of Medicine</t>
  </si>
  <si>
    <t>Oakland University William Beaumont School of Medicine</t>
  </si>
  <si>
    <t>Rochester, MI</t>
  </si>
  <si>
    <t>Undergraduate BCPM GPA of 3.00 OR Cumulative post baccalaureate BCPM GPA of 3.5 with at least 24 credit hours in the math and sciences OR Cumulative graduate BCPM GPA of 3.5 with at least 24 credit hours in the math and sciences.</t>
  </si>
  <si>
    <t>An undergraduate BCPM GPA of 3.00 is required unless applicants have completed 24 credit hours in the math and sciences through completion of a postbacc or graduate program. Credit hours can not be combined from multiple programs to meet minimum requirements.</t>
  </si>
  <si>
    <t>Ohio State University College of Medicine</t>
  </si>
  <si>
    <t>Columbus, OH</t>
  </si>
  <si>
    <t>Postbacc and graduate GPAs are considered, in combination with undergrad GPAs, to form a complete academic picture.</t>
  </si>
  <si>
    <t>Oregon Health &amp; Science University School of Medicine</t>
  </si>
  <si>
    <t>Portland, OR</t>
  </si>
  <si>
    <t>A culumative total GPA (including any postbacc or graduate coursework) of 2.8 or above is required for eligibility.</t>
  </si>
  <si>
    <t>Pennsylvania State University College of Medicine</t>
  </si>
  <si>
    <t>Hershey, PA</t>
  </si>
  <si>
    <t>An online video-based situational judgment test with CASPer is a formal component of the application. Applicants will be directed to the test site during the application process.</t>
  </si>
  <si>
    <t>Perelman School of Medicine at the University of Pennsylvania</t>
  </si>
  <si>
    <t>See curriculum description where grades for each module are noted.</t>
  </si>
  <si>
    <t>Renaissance School of Medicine at Stony Brook University</t>
  </si>
  <si>
    <t>Stony Brook, NY</t>
  </si>
  <si>
    <t>Robert Larner, M.D., College of Medicine at the University of Vermont</t>
  </si>
  <si>
    <t>Burlington, VT</t>
  </si>
  <si>
    <t>Rush Medical College of Rush University Medical Center</t>
  </si>
  <si>
    <t>Applicants with undergraduate GPAs between 2.85 and 2.99 will continue to be considered for admission if they possess postbacc or graduate GPAs of 3.5 or greater and have completed, at the time of application, at least 24 postbacc or graduate credit hours in basic science preparatory coursework. Note: Prospective applicants should review MSAR and RMC’s website (https://rsh.md/ADMREQ) for comprehensive details on the attributes of successful ap..</t>
  </si>
  <si>
    <t>Rutgers New Jersey Medical School</t>
  </si>
  <si>
    <t>Newark, NJ</t>
  </si>
  <si>
    <t>Each applicant is reviewed holistically</t>
  </si>
  <si>
    <t>Rutgers, Robert Wood Johnson Medical School</t>
  </si>
  <si>
    <t>Piscataway, NJ</t>
  </si>
  <si>
    <t>3.0 *see below regarding postbac/graduate work exceptions</t>
  </si>
  <si>
    <t>If an applicant has a graduate level science gpa above a 3.5 with at least 15 credit hours completed, and four science courses, with an undergraduate gpa between 2.90 and 2.99, they will be screened. Applicants must complete 24 credits before matriculation.</t>
  </si>
  <si>
    <t>Saint Louis University School of Medicine</t>
  </si>
  <si>
    <t>Saint Louis, MO</t>
  </si>
  <si>
    <t>Committee considers all coursework (undergraduate, postbacc, graduate) in the review process.</t>
  </si>
  <si>
    <t>Sidney Kimmel Medical College at Thomas Jefferson University</t>
  </si>
  <si>
    <t>Southern Illinois University School of Medicine</t>
  </si>
  <si>
    <t>Springfield, IL</t>
  </si>
  <si>
    <t>Minimum GPA (both science and total) 2.80 With focus on the most recent 60 hours of coursework.</t>
  </si>
  <si>
    <t>Spencer Fox Eccles School of Medicine at University of Utah</t>
  </si>
  <si>
    <t>Salt Lake City, UT</t>
  </si>
  <si>
    <t>Stanford University School of Medicine</t>
  </si>
  <si>
    <t>Stanford, CA</t>
  </si>
  <si>
    <t>State University of New York Upstate Medical University Alan and Marlene Norton College of Medicine</t>
  </si>
  <si>
    <t>Syracuse, NY</t>
  </si>
  <si>
    <t>We do not have a minimum undergraduate GPA used to consider post-bacc or graduate-level course work. If students have taken additional coursework, it will be considered.</t>
  </si>
  <si>
    <t>SUNY Downstate Health Sciences University College of Medicine</t>
  </si>
  <si>
    <t>Brooklyn, NY</t>
  </si>
  <si>
    <t>TCU School of Medicine</t>
  </si>
  <si>
    <t>Fort Worth, TX</t>
  </si>
  <si>
    <t>State</t>
  </si>
  <si>
    <t>GA</t>
  </si>
  <si>
    <t>#</t>
  </si>
  <si>
    <t>How to use the tool:</t>
  </si>
  <si>
    <t>Minimum MCAT score in the 40th percentile</t>
  </si>
  <si>
    <t>Minimum overall grade point average (GPA) of 3.0</t>
  </si>
  <si>
    <t>Texas A&amp;M Health Science Center College of Medicine</t>
  </si>
  <si>
    <t>Bryan, TX</t>
  </si>
  <si>
    <t>We consider all course work at all levels. There is not a minimum undergraduate score that triggers the consideration of postbacc or graduate work.</t>
  </si>
  <si>
    <t>Texas Tech University Health Sciences Center Paul L. Foster School of Medicine</t>
  </si>
  <si>
    <t>El Paso, TX</t>
  </si>
  <si>
    <t>Our medical school does not have a minimum required GPA. The GPA from a post bac or graduate coursework will be evaluated for proficiency in upper level courses and an upward trend in the GPA.</t>
  </si>
  <si>
    <t>We can accept up to 10% of the class from out-of-state.</t>
  </si>
  <si>
    <t>Texas Tech University Health Sciences Center School of Medicine</t>
  </si>
  <si>
    <t>Lubbock, TX</t>
  </si>
  <si>
    <t>NA</t>
  </si>
  <si>
    <t>Due to our State Legislative policies, we can only accept up to 10% out of state students.</t>
  </si>
  <si>
    <t>The University of Texas Health Science Center at San Antonio Joe R. and Teresa Lozano Long School of Medicine</t>
  </si>
  <si>
    <t>San Antonio, TX</t>
  </si>
  <si>
    <t>Advanced coursework in a master's, post-baccalaureate or other program is reviewed to help in the assessment of the applicant's academic strength.</t>
  </si>
  <si>
    <t>Limited to 10% of class</t>
  </si>
  <si>
    <t>The University of Toledo College of Medicine and Life Sciences</t>
  </si>
  <si>
    <t>Toledo, OH</t>
  </si>
  <si>
    <t>The Warren Alpert Medical School of Brown University</t>
  </si>
  <si>
    <t>Providence, RI</t>
  </si>
  <si>
    <t>Tufts University School of Medicine</t>
  </si>
  <si>
    <t>MCAT 25%-10%</t>
  </si>
  <si>
    <t>MD/DO</t>
  </si>
  <si>
    <t>MD</t>
  </si>
  <si>
    <t>School Type</t>
  </si>
  <si>
    <t>Private</t>
  </si>
  <si>
    <t>Admission policies and information</t>
  </si>
  <si>
    <t>Not Available</t>
  </si>
  <si>
    <t>No preference for In-state vs. Out-of-State</t>
  </si>
  <si>
    <t>Applications Additional Information</t>
  </si>
  <si>
    <t>Premedical Experiences (most recent class)</t>
  </si>
  <si>
    <t>Military service</t>
  </si>
  <si>
    <t>Applications Accepted</t>
  </si>
  <si>
    <t>Application Policies</t>
  </si>
  <si>
    <t>Science GPA Distribution</t>
  </si>
  <si>
    <t>Total GPA Distribution</t>
  </si>
  <si>
    <t>MCAT Score Distribution</t>
  </si>
  <si>
    <t>Application &amp; Matriculation Data</t>
  </si>
  <si>
    <t>Apps In-state</t>
  </si>
  <si>
    <t>Apps Out-state</t>
  </si>
  <si>
    <t>Apps Intl</t>
  </si>
  <si>
    <t>Apps Tot.</t>
  </si>
  <si>
    <t>Intvw In-state</t>
  </si>
  <si>
    <t>Intvw Out-state</t>
  </si>
  <si>
    <t>Intvw Intl</t>
  </si>
  <si>
    <t>Intvw Tot.</t>
  </si>
  <si>
    <t>Number of students entering from Postbaccalaureate programs</t>
  </si>
  <si>
    <t>Percentage of matriculants with a graduate degree</t>
  </si>
  <si>
    <t>0-18</t>
  </si>
  <si>
    <t>19-23</t>
  </si>
  <si>
    <t>24-29</t>
  </si>
  <si>
    <t>30-39</t>
  </si>
  <si>
    <t>40+</t>
  </si>
  <si>
    <t>Student rankings</t>
  </si>
  <si>
    <t>Yes, in house, but not shared out of AMC.</t>
  </si>
  <si>
    <t>EH, E, G, M, U (Excellent with Honors, Excellent, Good, Marginal, Unsatisfactory)</t>
  </si>
  <si>
    <t>Research or thesis requirement during medical school</t>
  </si>
  <si>
    <t>No</t>
  </si>
  <si>
    <t>Research or thesis, more information</t>
  </si>
  <si>
    <t>Clinical and Patient Experience</t>
  </si>
  <si>
    <t>Detailed, see MSAR</t>
  </si>
  <si>
    <t>Not provided</t>
  </si>
  <si>
    <t>Yes</t>
  </si>
  <si>
    <t>3.3 is a suggested GPA but the whole application will be reviewed, especially for challenges that were overcome.</t>
  </si>
  <si>
    <t>Applicants are ineligible if they have completed 2 prior applications</t>
  </si>
  <si>
    <t>22 students have entered with 9 or more post-bac credit hours</t>
  </si>
  <si>
    <t>Scholarly paper required. See:
https://einsteinmed.edu/education/md-program/medical-student-research/scholarly-paper/</t>
  </si>
  <si>
    <t>The admissions committee uses the same criteria to evaluate applicants whether they are in-state or out-of-state residents.</t>
  </si>
  <si>
    <t>A longitudinal inquiry project will be required for all students, on a topic of the student’s choosing. Projects range from research to educational scholarship, and aligned with a specialized pathway.</t>
  </si>
  <si>
    <t>https://www.bcm.edu/education/schools/medical-school/md-program/curriculum</t>
  </si>
  <si>
    <t>Yes; for internal use and student advising, and incorporated into MSPE</t>
  </si>
  <si>
    <t>All applicants</t>
  </si>
  <si>
    <t>There is neither a cap, nor a quota. There are typically 15-25 graduates of post-bac premed programs in each class.</t>
  </si>
  <si>
    <t>Pass/Fail for the first 2 years and then Honors/High Pass/Pass/Fail for the clinical years.</t>
  </si>
  <si>
    <t>Public</t>
  </si>
  <si>
    <t>Our mission is threefold: to increase the supply of primary care physicians serving the state, to improve the health status of eastern North Carolina’s citizens, and to enhance access of minority and disadvantaged students to a medical education.</t>
  </si>
  <si>
    <t>Optional Research Distinction Track:
https://medicine.ecu.edu/medicaleducation/distinction-tracks/</t>
  </si>
  <si>
    <t>A, B. C. F</t>
  </si>
  <si>
    <t>No special preference for in state vs. out of state</t>
  </si>
  <si>
    <t>A required Self-Directed Student Scholarly Project is a one-year, research-based program to be completed during the 2nd year of medical school.</t>
  </si>
  <si>
    <t>Honors/Pass/Fail</t>
  </si>
  <si>
    <t>Yes, ranking is used only for inclusion in the Dean's letter and residency application letters. Otherwise, ranking is not available.</t>
  </si>
  <si>
    <t>Facilitates a medical education for promising students, especially from California’s Inland Empire.</t>
  </si>
  <si>
    <t>A research project is required. Students are encouraged to participate in research.</t>
  </si>
  <si>
    <t>Pass/Fail for first two years of the curriculum. Honors, High-Pass; Pass; Fail during the last two years of the curriculum</t>
  </si>
  <si>
    <t xml:space="preserve">The Carle Illinois College of Medicine is the world’s first engineering-based medical school… The curriculum is built at the intersection of engineering and medicine, with most courses designed by a basic scientist, clinician, and engineer. </t>
  </si>
  <si>
    <t>Out-of-state applicants are considered equally with in-state applicants</t>
  </si>
  <si>
    <t>All students are required to complete a Capstone Project and a Data Science Project.</t>
  </si>
  <si>
    <t>Phase 1: Medical Engineering + Translational Sciences - Pass/Fail Phase 2: Major Clinical Experience - Honors, Pass, Fail Phase 3: Advanced Clinical and Engineering Education - Honors, Pass, Fail</t>
  </si>
  <si>
    <t>Not applicable - we don't have a minimum MCAT score for screening.</t>
  </si>
  <si>
    <t>There is no difference in our admissions processes for OOS applicants.</t>
  </si>
  <si>
    <t>22 total from programs @ Wash U, Harvard Ext, Berkeley Ext, UCLA Ext, Cal St. Fullerton, U Washington, Florida Atlantic, Iowa St., CWRU PRIME, NYU, Northwestern, Penn</t>
  </si>
  <si>
    <t>University Program: 16-week MD Thesis Research Block with many additional elective research opportunities as well. CCLCM: 10-week block in 1st &amp; 2nd year plus 1 yr for research thesis.</t>
  </si>
  <si>
    <t>UP: Pass/Fail in the first two years. No class ranking. CP: No grades are assigned. No class ranking. Our grading policies help to foster a non-competitive, collaborative learning environment.</t>
  </si>
  <si>
    <t>No. We have competency-based curricula. https://case.edu/medicine/admissions-programs/md-programs/curriculum/curriculum-overview</t>
  </si>
  <si>
    <t>CMU College of Medicine recruits and admits students from Michigan to care for Michigan - especially those who are committed to pursue a career in primary care and serve the medically underserved.</t>
  </si>
  <si>
    <t>Approximately 20% of each class</t>
  </si>
  <si>
    <t>17% of entering students have taken at least 3 graduate/PostBacc courses</t>
  </si>
  <si>
    <t>Research is encouraged and CMED offers many research opportunities.</t>
  </si>
  <si>
    <t>Pass/Fail</t>
  </si>
  <si>
    <t>3.3; preferred 3.7 graduate or post bacc GPA</t>
  </si>
  <si>
    <t>30% of the class will be out-of -state applicants.</t>
  </si>
  <si>
    <t xml:space="preserve">Although residents of Florida are given preference, up to 30% of the class may come from other states. </t>
  </si>
  <si>
    <t>Pass/ Fail years 1 and 2 and 4. Honors, High Pass, Pass, Fail for year 3 clerkships</t>
  </si>
  <si>
    <t>Optional</t>
  </si>
  <si>
    <t>Must be a US Citizen, US Permanent Resident or have DACA status at time of application to be considered.</t>
  </si>
  <si>
    <t>Pass/fail during Phase I (M1 &amp; M2 years), Pass/high pass/honors during Phase II (M3 year), Variable during Phase III (M4 year)</t>
  </si>
  <si>
    <t>We do not have a minimum undergraduate GPA to consider an applicant's postbacc or graduate coursework.</t>
  </si>
  <si>
    <t>A four to ten month long Scholarly Project is required during D&amp;I. Additional research projects are often pursued by VP&amp;S students.</t>
  </si>
  <si>
    <t>The Fundamentals Curriculum is pass/fail.</t>
  </si>
  <si>
    <t>CMSRU is seeking to recruit a diverse student body that will add value to our school and contribute to the education of all students. This diversity may include, but is not limited to, groups under-represented in medicine, first-generation college graduates, current or former members of the military, students raised in Camden, individuals with unique service or professional experiences, and those who may be financially disadvantaged.</t>
  </si>
  <si>
    <t>Not Provided</t>
  </si>
  <si>
    <t>Must be US citizen or Permanent Resident</t>
  </si>
  <si>
    <t>Variable</t>
  </si>
  <si>
    <t>All students are required to complete a capstone project as a component of the Scholars Workshop course.</t>
  </si>
  <si>
    <t>Pass/Remediated Pass/Unsatisfactory for M1 and M2 years
Pass/Remediated Pass/High Pass/Honors/Unsatisfactory for M3 and M4 years</t>
  </si>
  <si>
    <t>498 overall score is required in order to receive the secondary application invitation.</t>
  </si>
  <si>
    <t>Creighton believes in remediation and will look at post bacc or graduate coursework BCPM GPA regardless of the undergraduate BCPM GPA.</t>
  </si>
  <si>
    <t>There is no difference in our admissions process for In-State and Out-of-State Applicants</t>
  </si>
  <si>
    <t>Students may complete directed independent research in the summer after M1 year.</t>
  </si>
  <si>
    <t xml:space="preserve"> No restrictions are placed on applicants due to race, religion, sex, national or ethnic origin, age, disability, veteran status, or state of residence...  Applicants who complete their pre-professional education at Creighton are given preference for admission... In the Jesuit, Catholic tradition of Creighton University, the mission of the School of Medicine is to improve the human condition with a diverse body of students, faculty, and staff who provide excellence in educating students, physicians and the public, advancing knowledge, and providing comprehensive patient care.</t>
  </si>
  <si>
    <t>N/A</t>
  </si>
  <si>
    <t>A minimum composite score falling within or above the 50th percentile on the MCAT (along with a cumulative undergraduate GPA of 3.0 or above) is needed in order to receive a secondary application automatically.
Applicants with extraordinary undergraduate or post-graduate experience, especially in the scientific and/or clinical setting, falling below the minimum listed, may request a secondary application.</t>
  </si>
  <si>
    <t>A cumulative undergraduate GPA of 3.0 or above (along with a minimum composite score falling within or above the 50th percentile on the MCAT) is needed to receive a secondary application automatically.
Applicants with extraordinary undergraduate or post-graduate experience, especially in the scientific and/or clinical setting, falling below the minimum listed, may request a secondary application.</t>
  </si>
  <si>
    <t>We accept applicants from both in and out of state.</t>
  </si>
  <si>
    <t>Please refer to the grading policy on the school's website</t>
  </si>
  <si>
    <t>Please see more information about Drexel College of Medicine and about our response to the COVID-19 pandemic on our website: https://drexel.edu/medicine/academics/md-program/md-program-admissions/</t>
  </si>
  <si>
    <t>U.S. Citizens and Permanent residents from any state are welcomed.</t>
  </si>
  <si>
    <t>Though optional, many students conduct research.</t>
  </si>
  <si>
    <t>Preclinical pass/fail Clinical 4-tier (honors, highly satisfactory, satisfactory, unsatisfactory)</t>
  </si>
  <si>
    <t>Policies and updates will be made to the Duke School of Medicine Admissions website at https://medschool.duke.edu/education/student-services/office-admissions/admissions-faqs</t>
  </si>
  <si>
    <t>We consider out of state applicants</t>
  </si>
  <si>
    <t>Pass-Fall for the first year basic science curriculum, Honors-Pass-Fail for the second, third and fourth years of the curriculum</t>
  </si>
  <si>
    <t>Minimum 12 months required research to complete third year of medical school.</t>
  </si>
  <si>
    <t>Students are not ranked at DUSOM</t>
  </si>
  <si>
    <t>https://www.etsu.edu/com/sa/admissions/requirements/selectionfactors.php; See Admissions Preference</t>
  </si>
  <si>
    <t>Preference for admission is given to U.S. citizens or those who possess a U.S. Permanent Resident Visa and permanently reside in Tennessee. Applications from residents of Tennessee, TBR defined border counties and applicants from our contiguous Appalachian area are welcomed. Additionally, the college gives preference to active duty military personnel and honorably discharged veterans of U.S. military service.  The primary mission of the Quillen College of Medicine is to educate future physicians, especially those with an interest in primary care, to practice in underserved rural communities. In addition, the College is committed to excellence in biomedical research and is dedicated to the improvement of health care in Northeast Tennessee and the surrounding Appalachian Region.</t>
  </si>
  <si>
    <t>We accept up to 49 percent of out-of -state applicants</t>
  </si>
  <si>
    <t>We accept up to 49 percent of out-of -state applicants. Preference is given to legal residents of Virginia. EVMS seeks persons with personal and background traits that indicate a high potential for becoming a primary care physician.</t>
  </si>
  <si>
    <t>M1/M2 - Pass/Fail M3/M4 - Honors, High Pass, Pass and Fail</t>
  </si>
  <si>
    <t>Not</t>
  </si>
  <si>
    <t>All out-of-state applicants are eligible for admission.</t>
  </si>
  <si>
    <t>A 5-month Discovery Phase provides Emory medical students with the opportunity to conduct a hypothesis-driven research project while working closely with a faculty mentor.</t>
  </si>
  <si>
    <t>The entire curriculum (pre-clinical and clinical) is now Pass/Fail. Emory believes that a pass/fail grading system encourages life-long learning, mitigates inequities, and promotes student well-being.</t>
  </si>
  <si>
    <t>All Applicants. Approximately 28% of accepted students for the 2019-2020 admissions cycle were from out of state.</t>
  </si>
  <si>
    <t>Study in medical research and scholarship is a required part of the curriculum.</t>
  </si>
  <si>
    <t>Courses in the first two academic periods are pass/fail, with criteria for period honors. Third period clerkships are honors/near honors/pass/fail. Fourth period is pass/fail.</t>
  </si>
  <si>
    <t>Rank is used to identify the top 10% and report quartiles in the Medical Student Performance Evaluation.</t>
  </si>
  <si>
    <t>likelihood of practicing within the State of Florida...The Florida State University College of Medicine was created in July 2000 by a legislative act to train physicians with a focus on serving medically underserved populations in rural and inner-city areas and the growing geriatric population in the state.</t>
  </si>
  <si>
    <t>Screening for MCAT takes place after submission of the Secondary Application and does not, except in special circumstances – consider applicants for admissions to the regular M.D. program who do not have an MCAT score of at least 498.</t>
  </si>
  <si>
    <t>Out-of-state applicants are considered for admission if their county of residence is geographically contiguous with the State of Florida, or if they demonstrate significant ties to Florida.</t>
  </si>
  <si>
    <t>Pass/Fail in the first two years; Honors/Pass/Fail in the clinical clerkships</t>
  </si>
  <si>
    <t>COVID-19 Admissions Information - All required courses and labs administered online as well as those graded as Pass/Fail or Pass/No Credit as a result of the COVID-19 pandemic will be acceptable to meet Netter requirements.</t>
  </si>
  <si>
    <t>Students, under the guidance of a mentor, complete a capstone within eight content concentrations.</t>
  </si>
  <si>
    <t>Pass/Fail in Years One and Two; Honors/High Pass/Pass/Fail in Years Three and Four</t>
  </si>
  <si>
    <t>In order to receive a secondary application, applicants must present an MCAT score of 503 of above.</t>
  </si>
  <si>
    <t>We accept out-of-state applicants.</t>
  </si>
  <si>
    <t>There is no research requirement, but approximately 80-90% of students complete a research experience.</t>
  </si>
  <si>
    <t>Pass/Fail in Phase 1</t>
  </si>
  <si>
    <t>Students are not officially ranked. Pass/Fail in preclincal Phase 1. Honors - High Pass - Pass - Fail for clinical clerkships.</t>
  </si>
  <si>
    <t>Completed applications from out-of-state residents will be given full consideration</t>
  </si>
  <si>
    <t xml:space="preserve"> Ideal candidates will also have a demonstrated commitment to service and to addressing the healthcare needs of our region and under-served populations.</t>
  </si>
  <si>
    <t>Longitudinal Community Health Intervention Projects (L-CHIPs)</t>
  </si>
  <si>
    <t>Pass/Fail (Years 1 and 2)
Pass/High Pass/Honors/Fail (Years 3 and 4)</t>
  </si>
  <si>
    <t>Rank at end of year 3 for MSPE purposes.</t>
  </si>
  <si>
    <t>Please visit: https://smhs.gwu.edu/academics/md-program</t>
  </si>
  <si>
    <t>No geographic preferences.</t>
  </si>
  <si>
    <t>In Fundamentals of Medicine, students will be awarded a grade of Pass or Fail. In Fundamentals of Clinical Practice, students will be awarded a grade of Honors, High Pass, Pass, Conditional, or Fail.</t>
  </si>
  <si>
    <t>Georgetown University School of Medicine (GUSoM) seeks applicants who chose to be active Physician healers, scientists and advocates. Commitment to service to the underserved is a vital part of our admissions criteria and reflective of our Jesuit mission.</t>
  </si>
  <si>
    <t>We accept out-of-state students</t>
  </si>
  <si>
    <t>Research project required</t>
  </si>
  <si>
    <t>Pass/fail for pre-clinical curriculum; Tiered (Honors, High Pass, Pass, Fail) for clinical curriculum</t>
  </si>
  <si>
    <t>Pre-Clerkship (Phase 1): Pass/Fail Clerkships (Phase 2): Tiered (Honors, High Pass, Pass, Fail)</t>
  </si>
  <si>
    <t>We do not currently conduct internal student rankings.</t>
  </si>
  <si>
    <t>Embrace and model our professional and our university’s Catholic roots of reverence for the human condition, empathy toward suffering, excellence in medical care, and humility in service</t>
  </si>
  <si>
    <t>Please visit our website for more information regarding our admissions policies: https://meded.hms.harvard.edu/admissions-policies</t>
  </si>
  <si>
    <t>Scholarly project required for Pathways; thesis required for HST</t>
  </si>
  <si>
    <t>Please visit our website for more information regarding our grading system.</t>
  </si>
  <si>
    <t>The Howard University College of Medicine is the oldest and largest historically black medical school in the United States and the 36th oldest of all 152 medical schools in this country. Particular focus is on the education of disadvantaged students for careers in medicine. Special attention is directed to teaching and research activities that address health care disparities.</t>
  </si>
  <si>
    <t>There are no restrictions on out of state applicants.</t>
  </si>
  <si>
    <t>While not a requirement, 3/4 of the students complete research prior to graduation, typically during the summer of the first two years.</t>
  </si>
  <si>
    <t>Honors/Satisfactory/Unsatisfactory, in Year 3, clerkships have an additional designation of HP (High Pass)</t>
  </si>
  <si>
    <t>https://icahn.mssm.edu/education/admissions/application</t>
  </si>
  <si>
    <t>12 students entering in 2021 indicated they attended a formal Postbaccalaureate program</t>
  </si>
  <si>
    <t>All medical students have a research requirement: https://icahn.mssm.edu/education/medical/research/summer-programs</t>
  </si>
  <si>
    <t>Pass/Fail in the first two years and Honors/High Pass/Pass/Fail in the clinical years.</t>
  </si>
  <si>
    <t>Acceptance offers for out of state applicants represents 20% of the entering class.</t>
  </si>
  <si>
    <t>Case-by-case</t>
  </si>
  <si>
    <t xml:space="preserve">The School of Medicine is state-assisted, and the Admissions Committee shows preference to Indiana residents. Nevertheless, a number of nonresidents are offered acceptances each year . The applications of nonresidents who have significant ties to the state of Indiana (i.e. fulltime enrollment at a college/university located in the state of Indiana) may be given greater consideration. </t>
  </si>
  <si>
    <t>Pre-clerkship courses are pass/fail. Clerkships, electives and sub-internships are honors and high pass.</t>
  </si>
  <si>
    <t>We strive to advance health and wellness across the lifespan for the people of New York and the world by educating tomorrow's leaders in medicine and biomedical sciences that are capable of conducting innovative research and delivering outstanding clinical care.</t>
  </si>
  <si>
    <t>Apply if you have a competitive application</t>
  </si>
  <si>
    <t>Pass / Fail for the first 2 years. Honors, High Satisfactory, Satisfactory, and Unsatisfactory for the last 2 clinical years.</t>
  </si>
  <si>
    <t>Yes: All applicants.</t>
  </si>
  <si>
    <t>Exceptional research opportunities are available. All students must do a scholarly concentration, which can be research-based. Nearly 99% of students have done research by the time they graduate.</t>
  </si>
  <si>
    <t>Basic courses in Years 1 and 2 are Pass/Fail. The Clerkships (clinical electives and advanced clerkships, clinical sub-internships) are on a 4 tier system.</t>
  </si>
  <si>
    <t>We plan to admit students from across the United States.</t>
  </si>
  <si>
    <t>Each student will meaningfully explore an area of interest as they complete a scholarly project under the close guidance of a faculty member. Students access the Kaiser Permanente research enterprise.</t>
  </si>
  <si>
    <t>Phase 1 courses (Integrated Sciences, LIC, and REACH) are pass/fail. In Phase 2, Integrated Sciences and REACH are pass/fail; Phase 2 LIC and Phase 3 Clinical Experiences are graded on a tiered basis.</t>
  </si>
  <si>
    <t>We do not recommend that applicants with scores well below our 10th percentile apply at this time.</t>
  </si>
  <si>
    <t>All applicants.</t>
  </si>
  <si>
    <t>A Scholarly Project may be bench or clinical research.</t>
  </si>
  <si>
    <t>Pass/Fail in Years 1 &amp; 2. Honors, High Pass, Pass in Year 3. Credit, no credit in Year 4.</t>
  </si>
  <si>
    <t>Priority is given to applicants who are residents of Nevada and applicants with significant personal or family connections to Nevada. Applicants from select western states are also considered. Successful applicants typically have demonstrated connections to the state of Nevada</t>
  </si>
  <si>
    <t>Preference is given to out of state applicants with significant connections to Nevada. Visit our website for details</t>
  </si>
  <si>
    <t>All students complete a scholarly research project.</t>
  </si>
  <si>
    <t>Preclinical- Pass/Fail; Clinical- Honors/High Pass/Pass/Fail</t>
  </si>
  <si>
    <t>Students are not ranked</t>
  </si>
  <si>
    <t>Students can receive academic credit for research electives during Phase 1 and in the summer between their first and second year. Research electives are also available in Phase 2 and 3</t>
  </si>
  <si>
    <t>Phase 1 courses including Doctoring: Pass, Fail Phase 2 and 3 (clerkships/advanced clerkship/electives): Honors, High Pass, Pass, Fail</t>
  </si>
  <si>
    <t>Approximately half of the matriculants are Pennsylvania residents, but non-residents with a strong interest in Temple are encouraged to apply.</t>
  </si>
  <si>
    <t>There is no preference for either in-state or out-of-state applicants.</t>
  </si>
  <si>
    <t>The mission of the School of Medicine is to continue the teaching and healing ministry of Jesus Christ. Our overriding purpose is to foster the formation of Christian physicians, providing whole-person care to individuals, families, and communities… The School of Medicine is owned and operated by the Seventh-day Adventist Church. While preference for admission is given to qualified members of this church, it is a firm policy of the Admissions Committee to admit applicants from other faiths who have demonstrated a strong commitment to Christian principles. No applicant is accepted on the basis of religious affiliation alone.</t>
  </si>
  <si>
    <t>Research opportunities are available to students, including a funded summer research opportunity following the freshman year.</t>
  </si>
  <si>
    <t>Pass/Fail; third-year students may distinguish themselves by earning high pass or honors in their clerkships.</t>
  </si>
  <si>
    <t>For more information regarding LSUHSC School of Medicine’s policy changes due to COVID-19, please click this link and then the “COVID FAQ 2021” button on the left side bar to download our FAQ PDF: https://www.medschool.lsuhsc.edu/admissions/</t>
  </si>
  <si>
    <t>All out of state applicants will be pre-screened. Those applicants chosen to move to the next step will receive a secondary application.</t>
  </si>
  <si>
    <t>[T]he Admissions Committee will strive to recruit and admit residents from Louisiana from every geographic, economic, social, and cultural dimension of the state of Louisiana and also other states within the country… Candidates are encouraged to contact the Office of Admissions (MS-Admissions@lsuhsc.edu) for a brochure which summarizes the criteria for selection to the LSU School of Medicine in New Orleans. Children of alumni of this School of Medicine who no longer reside in Louisiana and/or applicants to the combined MD/PhD program are also eligible for acceptance. Consideration is also given to a percentage of non-residents. Applicants accepted from these latter categories will be responsible for paying out-of-state tuition for the duration of their enrollment. Matriculants in the most recent entering class represented 60 undergraduate institutions.</t>
  </si>
  <si>
    <t>Honors, High Pass, Pass and Fail</t>
  </si>
  <si>
    <t>By Quartile</t>
  </si>
  <si>
    <t>Louisiana residents preferred</t>
  </si>
  <si>
    <t>Louisiana residents preferred. In recent years, the number of applications filed by well-qualified residents of Louisiana has exceeded the number of places available. For this reason, a limited number of places have not been offered to nonresidents.</t>
  </si>
  <si>
    <t>Desirable, but not required.</t>
  </si>
  <si>
    <t xml:space="preserve">The Loyola University Chicago Stritch School of Medicine (SSOM) seeks to recruit and enroll students in complete alignment with our Jesuit values: care for the whole person, education in the service of social justice, and reverence &amp; respect for the community. </t>
  </si>
  <si>
    <t>We are a private institution and accept applications from any state without quotas.</t>
  </si>
  <si>
    <t xml:space="preserve"> Not Available</t>
  </si>
  <si>
    <t>The school prefers an MCAT score of 498 or higher. If an applicant is 1 or 2 points lower than the 498, the applicant is eligible for additional review if other elements of the application are exceptional. Applicants are referred to the “Profile of Entering Students” to determine their level of competitiveness.</t>
  </si>
  <si>
    <t>Nonresidents must have strong ties to West Virginia, reside in a bordering state or have participated in a SOM pathway or pipeline program.. Other nonresidents are not considered..</t>
  </si>
  <si>
    <t>[T]o foster a skilled physician workforce to meet the unique healthcare needs of West Virginia and Central Appalachia. As a state-assisted institution, preference is given to WV residents. A limited number of positions will be available to well-qualified nonresidents who have strong ties to WV, who reside in bordering states or who have participated in a SOM pathway or pipeline program.. Other nonresidents are not considered.</t>
  </si>
  <si>
    <t>Although no research is required, we have a significant participation in internal research efforts. Students present at our Marshall Research Day as well as submit publications to our own journal.</t>
  </si>
  <si>
    <t>The schools uses a pass/fail grading system during the first two years and a pass/fail/honors grading system during the third and fourth years.</t>
  </si>
  <si>
    <t>Our current MCAT threshold for further consideration is a score of 508.</t>
  </si>
  <si>
    <t>Must be a citizen or lawful permanent resident of the U.S.A., noncitizen national of the U.S.A., Asylee, Refugee, or proof FAFSA eligibility or Canadian provincial or federal financial aid support.</t>
  </si>
  <si>
    <t>Mandatory research requirement. Research can be conducted based on individual student schedules throughout their four years. Expectation to have one publication by year 4.</t>
  </si>
  <si>
    <t>Pass/Fail grading system in years 1 and 2. Honors/High Pass/Pass/Fail grading system in years 3 and 4.</t>
  </si>
  <si>
    <t>As a state school, we accept out of state applicants, but give preference Texas residents.</t>
  </si>
  <si>
    <t>&gt;10</t>
  </si>
  <si>
    <t>School offers a Summer Research Program and Scholarly Concentrations in multi-disciplinary fields.</t>
  </si>
  <si>
    <t>Honors, High Pass, Pass, Below Pass, Fail</t>
  </si>
  <si>
    <t>As a state school, we accept out of state applicants, but give preference Texas residents. Applicants are screened on academic perfomance and intellectual capacity, potential for service, especially in the state of Texas, humanitarian endeavors, achievement in a nonacademic field of activity, and the applicant's specific interest in McGovern Medical School.</t>
  </si>
  <si>
    <t>Out-of-State students represent approximately 5% of the incoming class.</t>
  </si>
  <si>
    <t>Research opportunities available throughout all four years for students at both four-year campuses. Students may elect to participate in more intensive research experiences.</t>
  </si>
  <si>
    <t>Pass/ fail is used for the Foundations of Clinical Practice phase (1-18 months). Grading systems may vary by campus.</t>
  </si>
  <si>
    <t>MCAT score(s) will be reviewed as one part of a holistic review process. While applicants with a wide range of scores are admitted, applicants are advised to review the mean and median scores of successful applicants at schools where they choose to apply.</t>
  </si>
  <si>
    <t>All applicants; must meet eligibility requirements.</t>
  </si>
  <si>
    <t>About 13% of our incoming class participated in postbaccalaureate programs.</t>
  </si>
  <si>
    <t>Students are not required to complete a thesis. Every medical student is required to participate in and present the results of a scholarly project.</t>
  </si>
  <si>
    <t>MCW employs a Pass/Fail grading system for phase one.</t>
  </si>
  <si>
    <t>Required relationship to school or state for non-resident or international applicants: MCW-Milwaukee: None. MCW-Central Wisconsin and MCW-Green Bay: After residents, preference is given to applicants with connections to WI and/or a demonstrated commitment to practice medicine in WI.</t>
  </si>
  <si>
    <t>Out-of-State applicants must demonstrate strong Close Ties to South Carolina for interview eligibility. International applicants must be permanent residents of the United State to be considered.</t>
  </si>
  <si>
    <t>Applicants must have a minimum MCAT of 496 to be considered for interviews.</t>
  </si>
  <si>
    <t>Out-of-state applicants must possess strong Close Ties to South Carolina. Out-of-state applicants must have superior academics and achievements. The average 513 MCAT and 3.8 cumulative undergrad GPA.</t>
  </si>
  <si>
    <t>A high percentage of medical students engage in some type of research while in medical school.</t>
  </si>
  <si>
    <t>The College of Medicine does not rank students.</t>
  </si>
  <si>
    <t>https://home.mmc.edu/admissions/school-of-medicine/</t>
  </si>
  <si>
    <t>Encouraged in areas of health disparities.</t>
  </si>
  <si>
    <t>Meharry Medical College exists to improve the health and health care of minority and underserved communities by offering excellent education and training programs in the health sciences; placing special emphasis on providing opportunities to people of color and individuals from disadvantaged backgrounds, regardless of race or ethnicity; delivering high quality health services; and conducting research that fosters the elimination of health disparities. While special empathy is held for minority and disadvantaged applicants of all origins, Meharry Medical College seeks to attract a wide demographic, cultural and educational population to reflect the caliber of social interchange in which the eventual practice of medicine will occur. Meharry Medical College does not discriminate on the basis of race, sex, religion, national origin, age, sexual orientation, state of residence or handicap</t>
  </si>
  <si>
    <t>https://medicine.mercer.edu/admissions/doctor-of-medicine/admissions-process/</t>
  </si>
  <si>
    <t>Applicants must be legal residents of the State of Georgia and must be US citizens or Permanent Residents. There are no exceptions to these requirements. Mercer University's School of Medicine was established in 1982 to educate physicians and health professionals to meet the primary care and health care needs of rural and medically underserved areas of Georgia. Today, approximately 65 percent of MUSM MD graduates currently practice in the state of Georgia.</t>
  </si>
  <si>
    <t>Continuously updated information about research and service opportunities is available from the Director of the Working Group on Student Research and Service Opportunities.</t>
  </si>
  <si>
    <t>Final course and program evaluations are reported as satisfactory/unsatisfactory.</t>
  </si>
  <si>
    <t>MUSM does not directly report class rank. Performance relative to peers in clerkships, etc. is reported in the Medical Student Performance Evaluation Letter in accordance with recommended guidelines.</t>
  </si>
  <si>
    <t>Preference given to in-state applicants.</t>
  </si>
  <si>
    <t>Preference given to in-state applicants. Disadvantaged and minority students are encouraged to apply.</t>
  </si>
  <si>
    <t>Please visit our website to learn of our admissions protocols and timelines. https://www.msm.edu/Admissions/application-acceptance-protocols.php</t>
  </si>
  <si>
    <t>Must be a United States citizen or hold permanent residency status</t>
  </si>
  <si>
    <t>MSM is a member of the Atlanta University Center Consortium Inc.- a consortium of five Historically Black Colleges and Universities. Morehouse School of Medicine is dedicated to improving the health and well-being of individuals and communities; increasing the diversity of the health professional and scientific workforce; and addressing primary health-care needs through programs in education, research, and service, with emphasis on people of color and the underserved urban and rural populations in Georgia and the nation. Preferential consideration is given to applicants from Georgia</t>
  </si>
  <si>
    <t>Research is encouraged and opportunities are provided to students</t>
  </si>
  <si>
    <t>Mostly letter grades. Senior year has one clerkship (senior selective) that is letter based. All other 6 senior electives are Pass/Fail</t>
  </si>
  <si>
    <t>NYMC accepts students from all 50 states</t>
  </si>
  <si>
    <t>Although research is not required, a majority of students research either on campus or at sites throughout NY-metro area.</t>
  </si>
  <si>
    <t>PASS/FAIL for pre-clinical years 1 &amp; 2. HONORS/ HIGH PASS/ PASS/ FAIL for core 3rd year clerkships CREDIT/ NO CREDIT for electives</t>
  </si>
  <si>
    <t>Students are not numerically rank-ordered except for purposes of the Medical Student Performance Evaluation (MSPE) which places them in quintiles based on academic performance.</t>
  </si>
  <si>
    <t>MCAT scores are among the metrics used to assess the academic readiness of applicants for our three-year, rigorous, accelerated program. Evidence of strong the foundational knowledge, critical thinking and analytical skills assessed by the MCAT is carefully considered during the screening process.</t>
  </si>
  <si>
    <t>Out-of-state applicants are encouraged to apply</t>
  </si>
  <si>
    <t>The three-year longitudinal health-care delivery and health-systems science thread of the curriculum culminates in a capstone project prior to graduation.</t>
  </si>
  <si>
    <t>Phase 1 Pass/Fail Phase 2 High Honors/Honors/Pass/Fail Longitudinal Courses Pass/Fail</t>
  </si>
  <si>
    <t>Screening for secondary application is holistic but in most cases invitation to secondary application results in candidates possessing at least the highest MCAT score of 498 or above.</t>
  </si>
  <si>
    <t>Ohio residents are strongly encouraged to apply early decision where they will receive selective admission consideration. Ohio residents who apply regular decision elect competitive admission.</t>
  </si>
  <si>
    <t>Class rank/standing is calculated for the Medical Student Performance Evaluation (MSPE). Please see the current NEOMED catalogue (COMPASS) for more information.</t>
  </si>
  <si>
    <t>Among our current first year students, 11 participated in PostBacc programs.</t>
  </si>
  <si>
    <t>All students complete a highly mentored longitudinal research project over their 4 years in their Area of Scholarly Concentration (AOSC).</t>
  </si>
  <si>
    <t>Pass/Pass After Remediation in Phase 1 and then Honor/High Pass/Pass in the clerkships.</t>
  </si>
  <si>
    <t>Yes, all applicants accepted from out-of-state.</t>
  </si>
  <si>
    <t>7 of 51 entering students completed some type of post-baccalaureate program.</t>
  </si>
  <si>
    <t>Being on the forefront of new discoveries that benefit patients is of the utmost importance. At NSU MD, you will be required to participate in research that will shape your understanding of medicine.</t>
  </si>
  <si>
    <t>Pre-Clerkship Science Blocks/Courses: Pass or Fail
Clinical Clerkships/Electives: A (Honors), B (High Pass), C (Pass), F (Fail) For more info, visit https://md.nova.edu/academics/assessment.html</t>
  </si>
  <si>
    <t>No minimum</t>
  </si>
  <si>
    <t>Must have a bachelor’s degree from an accredited college or university in the United States or Canada</t>
  </si>
  <si>
    <t>All medical students must complete a scholarly concentration which includes a scholarly product.</t>
  </si>
  <si>
    <t>PreClerkship Curriculum: Pass/Fail Required Core Clerkships and Selectives: Honors, High Pass, Pass, Fail (not graded on a curve) Electives: Pass/Fail</t>
  </si>
  <si>
    <t>We do not rank our students.</t>
  </si>
  <si>
    <t>A minimum total score of 495 is required.</t>
  </si>
  <si>
    <t>Typically, roughly half of each matriculating class is comprised of non-Michigan residents.</t>
  </si>
  <si>
    <t>Varies each class.</t>
  </si>
  <si>
    <t>Students are required to complete a capstone scholarly project for graduation as part of our four-year research mentor Embark course.</t>
  </si>
  <si>
    <t>M1 and M2 years: Honors, Pass, Pass with Remediation, Fail. M3 and M4 years: Honors, High Pass, Pass, Pass with Remediation, Fail</t>
  </si>
  <si>
    <t>Students are placed in quartiles for the Medical Student Performance Evaluation.</t>
  </si>
  <si>
    <t>All candidates who qualify for a secondary application are screened.</t>
  </si>
  <si>
    <t>All out of state applicants considered</t>
  </si>
  <si>
    <t>Pass, Fail years 1 and 2. Honors, Letter of Commendation, Satisfactory years 3 and 4.</t>
  </si>
  <si>
    <t>Students are clustered into quartiles; not ranked from 1-200.</t>
  </si>
  <si>
    <t>An MCAT score of 497 or above taken in 2019-2022 is required for eligibility.</t>
  </si>
  <si>
    <t>Applicants who fit one or more of our mission based groups are given strong preference in the admissions process.</t>
  </si>
  <si>
    <t>Scholarly Project</t>
  </si>
  <si>
    <t>Pass-No Pass for the Foundations of Medicine phase of the curriculum, 5 Tiered Grading (A/B/C/D/F) or Pass-No Pass for the Clinical Experiences phase of the curriculum.</t>
  </si>
  <si>
    <t>See Admissions policies and information section on MSAR. Detailed categories and descriptions of preferences are provided.</t>
  </si>
  <si>
    <t>Potential applicants are strongly encouraged to review the MCAT profile of the entering class before applying to the College of Medicine.</t>
  </si>
  <si>
    <t>Potential applicants are strongly encouraged to review the GPA profile of the entering class before applying to the College of Medicine.</t>
  </si>
  <si>
    <t>All applicants who are US citizens.</t>
  </si>
  <si>
    <t>https://students.med.psu.edu/md-students/medical-student-research/</t>
  </si>
  <si>
    <t>Pass/Fail for pre-clinical curriculum; graded system for clinical curriculum.</t>
  </si>
  <si>
    <t>Response to COVID-19 - Information for the 2023 Admissions Cycle. Please visit our admissions website at www.med.upenn.edu/admissions for any updates regarding policies or any changes to the timeline for admission.</t>
  </si>
  <si>
    <t>Private institution; out of state applicants welcome</t>
  </si>
  <si>
    <t>Three-month scholarly pursuit and/or dual degree.</t>
  </si>
  <si>
    <t>In view of the COVID-19 pandemic, on-line courses and pass/fail grades will be accepted, without prejudice, for courses taken during the spring, summer, and fall 2020 and spring 2021 semesters.</t>
  </si>
  <si>
    <t>Applications are accepted from Out-of-state applicants.</t>
  </si>
  <si>
    <t>Students may complete a scholarly concentration in basic, clinical or translational research, global health, medical education or medical humanities. Several joint degree programs are offered.</t>
  </si>
  <si>
    <t>Courses in Phase I are P/F. Phase II core clerkships (≥4 weeks) are H/HP/P/LP/F and mini-clerkships (2 weeks) are P/F. Clinical courses in Phase III are H/HP/P/LP/F and non-clinical electives are P/F.</t>
  </si>
  <si>
    <t>Students are not ranked.</t>
  </si>
  <si>
    <t>**Response to COVID19--Information for 2023 Application Cycle** 1. We will accept Pass/Fail grades for prerequisite courses 2. We do accept online courses and labs 3. If you are unable to get a Committee letter due to COVID19, we can accept individual letters</t>
  </si>
  <si>
    <t>More than 70 percent of students are from out of state.</t>
  </si>
  <si>
    <t>Students are required to do a Scholarly Project, which can be research or teaching. Students pick one or the other depending on their career goals. It is possible to do both.</t>
  </si>
  <si>
    <t>As a demonstration of their academic preparedness, applicants with MCAT scores of 503 or greater on a single test administration will be considered for admission. Note: Prospective applicants should review MSAR and RMC’s website (https://rsh.md/ADMREQ) for comprehensive details on the attributes of successful applicants.</t>
  </si>
  <si>
    <t>As a demonstration of their academic preparedness, applicants with undergraduate GPAs of 3.0 or greater will be considered for admission. Note: Prospective applicants should review MSAR and RMC’s website (https://rsh.md/ADMREQ) for comprehensive details on the attributes of successful applicants.</t>
  </si>
  <si>
    <t>Applications are accepted from both in-state and out-of-state applicants.</t>
  </si>
  <si>
    <t>All students receive training in designing and executing research projects during the Foundations of Research Methods course that occurs during both the M1 and M2 years.</t>
  </si>
  <si>
    <t>Courses in the pre-clerkship years (M1 and M2) are graded as Pass/Fail. Courses in the clerkship years (M3 and M4) are graded as Honors/High Pass/Pass/Fail.</t>
  </si>
  <si>
    <t>At the conclusion of the M3 year, students are provided their quartile rankings in preparation for the Medical Student Performance Evaluation (MSPE).</t>
  </si>
  <si>
    <t>No residency preference is given. Out-of-state applicants are encouraged to apply.</t>
  </si>
  <si>
    <t>Opportunities for extensive research experiences are available to all students.</t>
  </si>
  <si>
    <t>Due to limited space here we ask that you learn more about our Grading system by visiting: https://njms.rutgers.edu/admissions/documents/CurriculumOverview.pdf</t>
  </si>
  <si>
    <t>498 with a 123 in each subsection</t>
  </si>
  <si>
    <t>RWJMS aims to increase the number of out of state students who matriculate, yet NJ residents will always be the majority of matriculating students.</t>
  </si>
  <si>
    <t>Scholarly activity strongly encouraged. There are 8 Distinction programs (research, education, community service, bioethics, diversity and inclusion, ethics, global health, leadership)</t>
  </si>
  <si>
    <t>Pass/Fail is used in the pre-clerkship phase. Honors/High Pass/Pass/Fail scale is used in clerkships and clinical electives based upon faculty ratings (RIMEP) and performance on the shelf examination.</t>
  </si>
  <si>
    <t>We do not rank students, however performance in individual courses and clerkships is taken into consideration, among other criteria, when nominations to Alpha Omega Alpha are made.</t>
  </si>
  <si>
    <t>n/a: Rutgers Robert Wood Johnson Medical School is a New Jersey state institution, however we strive to increase the percentage of out of state (OOS) acceptances. OOS applicants are encouraged to apply.</t>
  </si>
  <si>
    <t>[T]he School of Medicine strives to graduate physicians who manifest in their personal and professional lives an appreciation of humanistic medicine. We regard humanistic medicine as a constellation of ethical and professional attitudes, which affect the physician's interactions with patients, colleagues, and society. Among these attitudes are concern for the sanctity of human life; commitment to dignity and respect in the provision of medical care to all patients; devotion to social justice, especially regarding inequities in the availability of health care; humility and awareness of medicine's limitations in the care of the sick; appreciation of the role of non-medical factors in a patient's state of well-being or illness; and mature, well-balanced professional behavior that derives from comfortable relationships with members of the human family and one's Creator.</t>
  </si>
  <si>
    <t>There is no difference in consideration for resident and non-resident applicants.</t>
  </si>
  <si>
    <t>4 students</t>
  </si>
  <si>
    <t>Distinction in Research Award.</t>
  </si>
  <si>
    <t>Grading is pass/fail for the first two-years and honors, near-honors, pass/fail for the clinical years.</t>
  </si>
  <si>
    <t>Students are ranked by quartile based on core clerkship grades. The student quartile is included in the medical student performance evaluation (MSPE) that goes to residency programs.</t>
  </si>
  <si>
    <t>none</t>
  </si>
  <si>
    <t>Students are required to complete one or more projects over their four years of medical school. They choose a concentration of special interest from eight different Scholarly Inquiry tracks.</t>
  </si>
  <si>
    <t>In the preclinical curriculum, grades are Pass/Fail. In the clinical curriculum grades are Honors, High Pass, Pass, Fail</t>
  </si>
  <si>
    <t>By lower, middle, upper third</t>
  </si>
  <si>
    <t>https://www.siumed.edu/requirements-selection-factors-and-policies.html</t>
  </si>
  <si>
    <t>Minimum MCAT we will allow is a 498</t>
  </si>
  <si>
    <t>[M]ust be an Illinois resident to apply to the MD Program. The mission of the SIU School of Medicine is to optimize the health of the people of central and southern Illinois through education, patient care, research and service to the community.</t>
  </si>
  <si>
    <t>Pass/Fail. Honors Pass/Fail during Clerkships</t>
  </si>
  <si>
    <t>Total score of 500 or higher</t>
  </si>
  <si>
    <t>3.00 undergraduate GPA</t>
  </si>
  <si>
    <t>Three total: 1)Multiple Mini Interview - Multiple Mini Interviews, a series of 4 stations. 2) Situational Judgement Test - The Situational Judgement Test is taken the day of the applicant's interview. 3) Standardized Video Interview - The Standardized Video Interview is taken ten days prior to the applicant's interview.</t>
  </si>
  <si>
    <t>https://medicine.utah.edu/students/programs/md/admissions/residency-non-residency.php</t>
  </si>
  <si>
    <t>Pass/Fail - First two years. Pass/Fail/High Pass/Honors - During next 2 years</t>
  </si>
  <si>
    <t>Website: "At least 1/2 [of non-resident seats] reserved for NR who graduated from a Utah high school, college, or university"</t>
  </si>
  <si>
    <t>https://med.stanford.edu/md-admissions/academic-requirements.html</t>
  </si>
  <si>
    <t>6 students participated in post baccalaureate coursework</t>
  </si>
  <si>
    <t>Scholarly project required through completion of one of the Scholarly Concentrations. http://med.stanford.edu/md/student-research/scholarly-concentrations.html</t>
  </si>
  <si>
    <t>Pass/Fail is used for pre-clerkship courses and non-required clerkships. "Pass with Distinction" can be earned in required clerkships using our Criterion Based Evaluation System (CBES).</t>
  </si>
  <si>
    <t>http://www.upstate.edu/com/admissions/faqs.php</t>
  </si>
  <si>
    <t>Pass/Fail in the first 2 years; Honors/High Pass/Pass in 3rd and 4th years</t>
  </si>
  <si>
    <t>Yes at the end of the third year</t>
  </si>
  <si>
    <t>Admissions preference is given to USA citizens and permanent residents who are New York State residents, although well-qualified out of state applicants are also accepted. We welcome and encourage applications from women and members of groups underrepresented in medicine.</t>
  </si>
  <si>
    <t>You do not have to be a New York State Resident to apply for admission or to be considered for acceptance.</t>
  </si>
  <si>
    <t>https://www.downstate.edu/education-training/college-of-medicine/student-research/index.html</t>
  </si>
  <si>
    <t>Foundations 1 and 2: Pass/Fail. Core Clinical and Advanced Clinical are on a five (5) tier grading system. See the website for more information</t>
  </si>
  <si>
    <t>All applicants are considered.</t>
  </si>
  <si>
    <t>Students will be required to complete a scholarly research prospectus and culminating thesis throughout all four years of their medical education.</t>
  </si>
  <si>
    <t>Phase 1 - Pass/Fail. Phase 2 and 3 - Honors, High Pass, Pass, Fail</t>
  </si>
  <si>
    <t>Multiple: CASPER &amp; Standardized Patient Exercise (see MSAR)</t>
  </si>
  <si>
    <t>By state mandate, enrollment of individuals who are residents of states other than Texas may not exceed 10 percent</t>
  </si>
  <si>
    <t>28 or 14.1%</t>
  </si>
  <si>
    <t>The Medical Scholar Research Pathway provides students in good academic standing the opportunity to participate in research. https://medicine.tamu.edu/omsre/index.html</t>
  </si>
  <si>
    <t>A Pass/Fail/Honors. In the pre-clerkship and clerkship blocks, the grade of Honors is given to the top 15% and 20% of the class making at least a course grade of 90 respectively.</t>
  </si>
  <si>
    <t>Class rank will be determined at the end of the second year and the end of the third year as final class rank.</t>
  </si>
  <si>
    <t xml:space="preserve">By state mandate, enrollment of individuals who are residents of states other than Texas may not exceed 10 percent... Our MISSION is to improve the health and well-being of the people of Texas through excellence in education, research and health care delivery. </t>
  </si>
  <si>
    <t>Not tracked</t>
  </si>
  <si>
    <t>Completion of a Scholarly Activity in Research Project (SARP) is a graduation requirement.</t>
  </si>
  <si>
    <t>Pass/Fail in years 1 and 2. Honors/Pass/Fail in years 3 and 4.</t>
  </si>
  <si>
    <t>We can accept up to 10% of the class from out-of-state…. With equal qualifications preference may be given to residents of El Paso, the U.S. border region and West Texas</t>
  </si>
  <si>
    <t>Per our State legislative policy, we are mandated to only accept 10% non-residents in our entering class.... Founded in 1969, the TTUHSC School of Medicine has continually worked to address the shortage of physicians in West Texas by providing quality, innovative educational opportunities to medical students and residents who serve as competent and compassionate medical professionals for the region and the state of Texas.</t>
  </si>
  <si>
    <t xml:space="preserve"> The Admissions Committees will consider the AAMC recommendation of 500 MCAT score and above per national statistics and data regarding successful medical applicants.</t>
  </si>
  <si>
    <t>Research is available for students who wish to pursue research outside of the MD/PHD program. The MD/MS research program is available and the Student Summer Research Program.</t>
  </si>
  <si>
    <t>Categorical Grading System (Honors, Pass and Fail)</t>
  </si>
  <si>
    <t>While not required, many students engage in valuable research experiences, and there is a detailed internal matching program to find research mentors and topics.</t>
  </si>
  <si>
    <t>Pass / Fail, with two areas of distinction; it is competency-based, so any number of students may achieve grades of distinction (high pass or honors)</t>
  </si>
  <si>
    <t>Yes, internal rankings after pre-clerkship curriculum and after core rotations, reported in quartiles in the MSPE</t>
  </si>
  <si>
    <t>Texas residents, by State law, comprise 90% of the student body… delivering exemplary health care; and providing a responsive resource in health-related affairs for the nation and the state, with particular emphasis on South Texas.</t>
  </si>
  <si>
    <t xml:space="preserve">The mission of The University of Toledo College of Medicine and Life Sciences is to improve health in the communities and region we serve. </t>
  </si>
  <si>
    <t>COMLS policies can be found at https://www.utoledo.edu/policies/academic/college_of_medicine/</t>
  </si>
  <si>
    <t>17 matriculants from our Postbaccalaureate program medical science degree pathway</t>
  </si>
  <si>
    <t>No. Optional research projects are available</t>
  </si>
  <si>
    <t>The Admissions Committee considers applications showing a minimum grade point average of 3.0, including all undergraduate coursework, even if taken after completion of the primary baccalaureate degree.Graduate level coursework is considered separately.</t>
  </si>
  <si>
    <t>93% of graduating students indicated completion of an independent study project for credit while in medical school, and 95% reported a research project with a faculty member.</t>
  </si>
  <si>
    <t>Grading in the pre-clerkship curriculum is pass/fail (Satisfactory/Non Credit). Honors, Satisfactory and Non Credit are used in the third year clerkships and fourth year clinical electives.</t>
  </si>
  <si>
    <t>Apply to the MD Program: https://medicine.tufts.edu/admissions-aid/admissions-by-program/md-program</t>
  </si>
  <si>
    <t>No State Residency Requirement</t>
  </si>
  <si>
    <t>Pass/Fail in years 1 and 2. Honors/High Pass/Pass/LowPass/Fail in years 3 and 4.</t>
  </si>
  <si>
    <t>Tulane University School of Medicine</t>
  </si>
  <si>
    <t>We do not have a minimum undergraduate GPA to begin considering additional information.</t>
  </si>
  <si>
    <t>The admissions process is identical for in-state and out-of-state applicants. All applicants will receive a full review of their file, regardless of their state of residency.</t>
  </si>
  <si>
    <t>Pass/ Fail</t>
  </si>
  <si>
    <t>Students are placed in tertiles at the end of their third year for MSPE purposes.</t>
  </si>
  <si>
    <t>Uniformed Services University of the Health Sciences F. Edward Hebert School of Medicine</t>
  </si>
  <si>
    <t>Bethesda, MD</t>
  </si>
  <si>
    <t>3.0 GPA</t>
  </si>
  <si>
    <t>Strongly encouraged; included as a component of the newly instituted Capstone Project.</t>
  </si>
  <si>
    <t>Coursework is graded on an Honors/Pass/Fail basis.</t>
  </si>
  <si>
    <t>Students are not ranked at this school.</t>
  </si>
  <si>
    <t>University of Alabama at Birmingham Marnix E. Heersink School of Medicine</t>
  </si>
  <si>
    <t>Birmingham, AL</t>
  </si>
  <si>
    <t>Please visit our website for updates on policies and timelines related to COVID-19. https://www.uab.edu/medicine/home/admissions/updates Please visit our website for selection criteria: https://www.uab.edu/medicine/home/admissions/selection-criteria</t>
  </si>
  <si>
    <t>Applicants with a 495 total MCAT score are typically eligible to receive an invitation to complete our secondary application. Alabama residents with above average academic performance (our average GPA for entering students is typically in the 3.7-3.8 range) with a 493 or 494 total score on the MCAT may be invited to submit a secondary. The Early Decision and EMSAP programs have different MCAT criteria. See website for more information: https://www.uab.edu/medicine/home/admissions/selection-criteria</t>
  </si>
  <si>
    <t>Alabama residents must have a 3.0 science (BCPM) GPA at the undergraduate level or a 3.0 science (BCPM) GPA after 20 or more BCPM credits at the post-baccalaureate or graduate level to receive the secondary application invitation. Since pass/fail grades are not included in the GPA, they do not count toward the 20 credit requirement at the post-baccalaureate and graduate level to receive the secondary application. Out-of-state applicants must have a 3.3 science (BCPM) GPA at the undergraduate level or a 3.3 science (BCPM) GPA after 20 or more BCPM credits at the post baccalaureate or graduate level to receive an invitation to complete the secondary application. Since pass/fail grades are not included in the GPA, they do not count toward the 20 credit requirement at the post-baccalaureate and graduate level to receive the secondary application.</t>
  </si>
  <si>
    <t>Please see GPA requirement information for out of state applicants here: https://www.uab.edu/medicine/home/admissions/selection-criteria</t>
  </si>
  <si>
    <t>https://www.uab.edu/medicine/home/current-students/scholarly-activity</t>
  </si>
  <si>
    <t>Pre-clinical grades are pass and fail. Clinical grades are honors, high pass, pass and fail. http://www.uab.edu/medicine/home/current-students/policies-procedures</t>
  </si>
  <si>
    <t>While we admit applicants from all over the United States, we have a strong preference for legal residents of Alabama. Particular attention is directed to individuals with commitment and ability to meet the school's missions including: meeting healthcare needs of Alabama's underserved populations (urban and rural), careers in biomedical research/academics and primary care. There is a special acceptance program for state residents committed to rural practice in Alabama</t>
  </si>
  <si>
    <t>University of Arizona College of Medicine</t>
  </si>
  <si>
    <t>Tucson, AZ</t>
  </si>
  <si>
    <t>The primary application is November 14, 2022. Our secondary application is December 16, 2022 or by 5:00 pm AZ time, 21 days after you have been sent the secondary application (whichever comes first).</t>
  </si>
  <si>
    <t>The minimum MCAT is 498</t>
  </si>
  <si>
    <t>3.0 overall undergraduate GPA and a 3.0 BCPM overall undergraduate GPA</t>
  </si>
  <si>
    <t>Applicants who do not have a 3.0 undergraduate GPA, but who have taken at least 12 credits of either post-baccalaureate or graduate coursework in premedical hard sciences and earned at least a 3.0 GPA in that coursework, may still receive a secondary application, though not guaranteed.</t>
  </si>
  <si>
    <t>We can accept up to 50% out of state students.</t>
  </si>
  <si>
    <t>10-12</t>
  </si>
  <si>
    <t>The Scholarly Project is a required 4-year longitudinal course. https://medicine.arizona.edu/education/md-program/scholarly-project</t>
  </si>
  <si>
    <t>Each campus gives strong preference to residents of Arizona. Highly qualified nonresident applicants will be considered for up to 50% of the student body</t>
  </si>
  <si>
    <t>University of Arizona College of Medicine - Phoenix</t>
  </si>
  <si>
    <t>Phoenix, AZ</t>
  </si>
  <si>
    <t>The college has established a minimum composite score of a 500 for the MCAT. All MCAT scores are visible to the Admissions Committee, regardless of the date taken.</t>
  </si>
  <si>
    <t>Applicants must have a cumulative science (BCPM) and overall GPA of 3.0 or better in either their undergraduate, post-baccalaureate, or graduate studies.</t>
  </si>
  <si>
    <t>Must be a US citizen or permanent resident.</t>
  </si>
  <si>
    <t>Every student completes a hypothesis-driven research Scholarly Project: https://phoenixmed.arizona.edu/scholarly-project.</t>
  </si>
  <si>
    <t>Years 1 and 2: Pass/Fail and Years 3 and 4:Pass/Fail/High Pass and Honors</t>
  </si>
  <si>
    <t xml:space="preserve">Each campus gives strong preference to residents of Arizona. </t>
  </si>
  <si>
    <t>University of Arkansas for Medical Sciences College of Medicine</t>
  </si>
  <si>
    <t>Little Rock, AR</t>
  </si>
  <si>
    <t>The UAMS College of Medicine Admissions Committee has 15 members appointed by the Dean of the College of Medicine. The committee is the only body with authority to make admissions decisions.</t>
  </si>
  <si>
    <t>Undergraduate GPAs are considered but we do not have a minimum cut-off.</t>
  </si>
  <si>
    <t>Applicants with strong ties to Arkansas will be given preference.</t>
  </si>
  <si>
    <t>Blank</t>
  </si>
  <si>
    <t>Applicants with strong ties to Arkansas will be given preference. Non-Arkansas residents who have strong ties to Arkansas are encouraged to apply.</t>
  </si>
  <si>
    <t>University of California, Davis, School of Medicine</t>
  </si>
  <si>
    <t>Sacramento, CA</t>
  </si>
  <si>
    <t>Recommend strong ties to California</t>
  </si>
  <si>
    <t>40.9% of matriculants completed some postbaccalaureate program (formal or informal).</t>
  </si>
  <si>
    <t>Ties to California preferred for out-of-state and international applicants... UC Davis utilizes a socio-economic disadvantaged score, based on AMCAS information, to attach a numeric value to each applicant’s perseverance, grit, and distance traveled, which becomes part of the holistic admission evaluation.</t>
  </si>
  <si>
    <t>University of California, Irvine, School of Medicine</t>
  </si>
  <si>
    <t>Irvine, CA</t>
  </si>
  <si>
    <t>All Applicants</t>
  </si>
  <si>
    <t>8 students from the UC Irvine post baccalaureate programs and 7 additional applicants who indicated taking &gt;24 hours of post baccalaureate courses</t>
  </si>
  <si>
    <t>Pass/Fail for year one; Honors/Pass/Fail for years two, three and four.</t>
  </si>
  <si>
    <t>[No statement of preference but only 10% of interviews are OOS]</t>
  </si>
  <si>
    <t>University of California, Los Angeles David Geffen School of Medicine</t>
  </si>
  <si>
    <t>The Admissions Committee performs a holistic review on every applicant. Part of that review includes the MCAT scores.</t>
  </si>
  <si>
    <t>The Admissions Committee performs a holistic review on every applicant.</t>
  </si>
  <si>
    <t>Admissions policies and procedures for out-of-state and in-state applicants are the same.</t>
  </si>
  <si>
    <t>In Year 3 students will either be immersed in a research, advocacy, entrepreneurship experience or apply to pursue an advanced degree at UCLA (for example: MBA, MPP, MPH).</t>
  </si>
  <si>
    <t>Grading is Pass/Fail for the pre-clinical and clinical years. (The grading system is subject to change.)</t>
  </si>
  <si>
    <t>University of California, Riverside School of Medicine</t>
  </si>
  <si>
    <t>Riverside, CA</t>
  </si>
  <si>
    <t>We utilize holistic review and consider lower GPA's on a case-by-case basis.</t>
  </si>
  <si>
    <t>Out of state applicants will be considered on a case-by-case basis; Applicants will be considered only if they have demonstrated strong ties to inland southern California</t>
  </si>
  <si>
    <t>Students are strongly encouraged to participate in research and ample opportunities are offered.</t>
  </si>
  <si>
    <t>Pass/Fail grading system in Pre-clinical years. Honors/High Pass/Pass/Fail in Clinical years.</t>
  </si>
  <si>
    <t>Out of state applicants will be considered on a case-by-case basis and only if they have demonstrated strong ties to inland southern California.... The Thomas Haider Program at the UC Riverside School of Medicine, provides a unique pathway to admission into the UC Riverside School of Medicine by reserving up to 24 seats in each School of Medicine class for graduates who have completed at least six consecutive quarters of undergraduate study at UC Riverside</t>
  </si>
  <si>
    <t>University of California, San Diego School of Medicine</t>
  </si>
  <si>
    <t>La Jolla, CA</t>
  </si>
  <si>
    <t>The School has a requirement for an independent study project and research is one way to complete this. Basic, translational and clinical research opportunities are available for medical students.</t>
  </si>
  <si>
    <t>Pass/fail during first two years. Honors/High Pass/Pass/ Fail during third year clerkships. Honors/Pass/Fail during fourth year clerkships.</t>
  </si>
  <si>
    <t>University of California, San Francisco, School of Medicine</t>
  </si>
  <si>
    <t>San Francisco, CA</t>
  </si>
  <si>
    <t>Information about the application process can be found at http://meded.ucsf.edu/admissions-md-program.</t>
  </si>
  <si>
    <t>Yes, all applicants</t>
  </si>
  <si>
    <t>[no statement of preference but lower % OOS interviews]</t>
  </si>
  <si>
    <t>https://meded.ucsf.edu/inquiry-curriculum</t>
  </si>
  <si>
    <t>University of Central Florida College of Medicine</t>
  </si>
  <si>
    <t>Orlando, FL</t>
  </si>
  <si>
    <t>A minimum MCAT of 500 taken in the last three years (2020, 2021 and/or 2022) is required to be considered for an interview.</t>
  </si>
  <si>
    <t>A minimum 3.0 BCPM and overall GPA is required to be considered for an interview.</t>
  </si>
  <si>
    <t>If an applicant did not meet the minimum 3.0 BCPM and overall GPA required through their undergraduate coursework they may still be considered if they earn at least 20 core science credits either through postbacc or graduate coursework with a 3.0 or higher BCPM GPA.</t>
  </si>
  <si>
    <t>Approximately 35% of each class is accepted from out-of-state.</t>
  </si>
  <si>
    <t>8 - Bachelor's degree plus core science Master's degree; 9 - Bachelor's degree plus at least two full-time core science semesters</t>
  </si>
  <si>
    <t>Information about the Focused Inquiry &amp; Research Experience (FIRE) program may be found at this link https://med.ucf.edu/research/m-d-student-research/fire/.</t>
  </si>
  <si>
    <t>Hybrid system that includes: A/B/C/F, Honors/P/F and P/F.</t>
  </si>
  <si>
    <t>No, other than what is required for the Medical Student Performance Evaluation (Dean's Letter) that is produced for the Residency Application.</t>
  </si>
  <si>
    <t>University of Chicago Division of the Biological Sciences The Pritzker School of Medicine</t>
  </si>
  <si>
    <t>While we do not have required minimum MCAT score for consideration, we strongly encourage applicants to view the entering class profile on our website for information on MCAT score ranges for applicants who were accepted in prior cycles.</t>
  </si>
  <si>
    <t>While we do not have required minimum MCAT score for consideration, we strongly encourage applicants to view the entering class profile on our website for information on GPA ranges for applicants who were accepted in prior cycles.</t>
  </si>
  <si>
    <t>We do not have required minimum GPAs for screening. All components of the GPA are considered, as well as any trends over time.</t>
  </si>
  <si>
    <t>As a private institution, there is no difference in our evaluation or preference for in- and out-of-state applicants.</t>
  </si>
  <si>
    <t>Mentored scholarly project required through our Scholarship &amp; Discovery tracks (https://pritzker.uchicago.edu/academics/scholarship-discovery).</t>
  </si>
  <si>
    <t>University of Cincinnati College of Medicine</t>
  </si>
  <si>
    <t>Cincinnati, OH</t>
  </si>
  <si>
    <t>Out-of-state residents make-up approximately 40-60 percent of the incoming class each year.</t>
  </si>
  <si>
    <t>UC is a tier-one research, Clinical and Translational Science Award (CTSA) institution. Nearly 450 investigators receive almost 700 grants. Research is conducted by more than 500 faculty and students.</t>
  </si>
  <si>
    <t>UCCOM uses a hybrid grading system meant to promote class cooperation. In Years 1-2, grading is Pass/Fail. In Years 3-4, grading is Pass/High Pass/Honors with a cumulative quartile ranking.</t>
  </si>
  <si>
    <t>Grading is a hybrid system. In Years 1-2, students are graded on a Pass/Fail basis. Subsequently, in Years 3-4, a quartile system is employed for stratifying students within their class.</t>
  </si>
  <si>
    <t>University of Colorado School of Medicine</t>
  </si>
  <si>
    <t>Aurora, CO</t>
  </si>
  <si>
    <t>CUSOM accepts out of state applicants.</t>
  </si>
  <si>
    <t>The Mentored Scholarly Activity (research) is required for graduation.</t>
  </si>
  <si>
    <t>Phases I &amp; II: Pass, Fail; Phase III: Honors, High Pass, Pass, Fail</t>
  </si>
  <si>
    <t>Students are not numerically ranked; however, for the MSPE, they are placed in one of four categories/quartiles: Outstanding, Excellent, Very Good, &amp; Good.</t>
  </si>
  <si>
    <t>University of Connecticut School of Medicine</t>
  </si>
  <si>
    <t>Farmington, CT</t>
  </si>
  <si>
    <t>Our medical school considers applicants holistically and does not use a minimum GPA for consideration.</t>
  </si>
  <si>
    <t>Capstone project, numerous opportunities available.</t>
  </si>
  <si>
    <t>The University of Connecticut accepts highly qualified Connecticut residents, with special effort to include those who are disadvantaged. Highly qualified out-of-state residents are considered to achieve a diverse class.</t>
  </si>
  <si>
    <t>University of Florida College of Medicine</t>
  </si>
  <si>
    <t>Gainesville, FL</t>
  </si>
  <si>
    <t>As a public institution, Florida residents are given preference. However, well qualified non-residents are considered, particularly those who have a record of service and ties to Florida. We welcome applicants from groups underrepresented in medicine.</t>
  </si>
  <si>
    <t>Participation in scholarly activities is strongly encouraged via the Medical Student Research Program program and Discovery Pathways Program.</t>
  </si>
  <si>
    <t>Preclinical years are graded on a pass/fail basis. Clinical rotations are graded on a numeric scale that is assigned a letter grade.</t>
  </si>
  <si>
    <t>Students are ranked based on their third year clerkships and required fourth year rotations.</t>
  </si>
  <si>
    <t>University of Hawaii, John A. Burns School of Medicine</t>
  </si>
  <si>
    <t>Honolulu, HI</t>
  </si>
  <si>
    <t>www.jabsom.hawaii.edu/mdadmissions</t>
  </si>
  <si>
    <t>JABSOM does not have a required minimum GPA to be considered for admission.</t>
  </si>
  <si>
    <t>See JABSOM admissions webpages for more details.</t>
  </si>
  <si>
    <t>Pass/Fail/Honors</t>
  </si>
  <si>
    <t>A priority is to admit applicants with ties to the State of Hawaii. Applications go through a two-tiered screening process. The first determines an applicant's ties to the State of Hawaii. The second requires both ‘resident’ and ‘nonresident’ applicants to meet a minimum cut-off score in order to proceed through the admissions process. Applicants who pass the second screen will be considered for interviews.</t>
  </si>
  <si>
    <t>University of Houston College of Medicine</t>
  </si>
  <si>
    <t>out-of-state applicants welcome</t>
  </si>
  <si>
    <t>[low % of OOS interviews] Because there are many more qualified applicants than available seats, applicants who successfully demonstrate an inclination to pursue careers in primary care will be prioritized.</t>
  </si>
  <si>
    <t>University of Illinois College of Medicine</t>
  </si>
  <si>
    <t>Please see our website for full details on our admissions requirements and policies https://medicine.uic.edu/education/md-admissions/</t>
  </si>
  <si>
    <t>We require a science GPA of 3.0 or higher in undergraduate or graduate course work.</t>
  </si>
  <si>
    <t>In cases where an applicant has completed a postbacc or a graduate degree we will only consider the most recent works as more relevant and reflective of the applicant's academic ability.</t>
  </si>
  <si>
    <t>CASPer, Sanpshot, Duet</t>
  </si>
  <si>
    <t>We evaluate out of state applicants exactly the same as in state applicants. We look for mission alignment.</t>
  </si>
  <si>
    <t>A research thesis or project is not required for the MD degree. Several of the Special Curricular Programs and joint degree programs do require completion of a project or thesis for academic credit.</t>
  </si>
  <si>
    <t>Phase 1 is graded on a Pass-Fail basis. Clinical clerkships in Phases 2 and 3 provide three tiers of passing grade: Outstanding, Advanced, and Proficient.</t>
  </si>
  <si>
    <t>There is no class ranking. Performance is reported by quartile in the Medical Student Performance Evaluation for residency application based on Phase 1 requirements and grades received in Phases 2&amp;3.</t>
  </si>
  <si>
    <t>The college gives preference to Illinois residents.</t>
  </si>
  <si>
    <t>University of Iowa Roy J. and Lucille A. Carver College of Medicine</t>
  </si>
  <si>
    <t>Iowa City, IA</t>
  </si>
  <si>
    <t>Applicants' most recent score must be 500 or greater to receive a secondary application. A subsection total of 123 must be attained on each section.</t>
  </si>
  <si>
    <t>Applicants must have achieved an overall and science* grade-point average of 3.0 or higher (on a 4.0 scale) for all undergraduate college work. Applicants who have not achieved the former must have completed a minimum of 20 hours of science postbaccalaureate or graduate work at 3.5 or higher. In programs where premedical science courses are offered on either a graded or pass/fail basis, we strongly recommend that you take those courses for a grade.</t>
  </si>
  <si>
    <t>Carver accepts nonresident applications</t>
  </si>
  <si>
    <t>13 attended post bacc education to complete requirements and 18 attended special masters programs.</t>
  </si>
  <si>
    <t>Honors; Near Honors; Pass; and Fail. Clinical &amp; Professions Skills (1-3) and Medicine &amp; Society (1-3) in the pre-clinical curriculum are Pass/Fail only.</t>
  </si>
  <si>
    <t>[P]reference given to Iowa residents that meet the missions of Carver. Consideration also given to outstanding non-residents.</t>
  </si>
  <si>
    <t>University of Kansas School of Medicine</t>
  </si>
  <si>
    <t>Kansas City, KS</t>
  </si>
  <si>
    <t>Any applicant with less than a 494 MCAT will be reviewed to identify factors that warrant additional review or consideration for interview.</t>
  </si>
  <si>
    <t>Any applicant with less than a 3.0 BCPM GPA will be reviewed to identify factors that warrant additional review or consideration for interview.</t>
  </si>
  <si>
    <t>The committee will see GPA's by academic year. In addition to undergraduate GPA, the committee will consider any postbacc or graduate coursework. GPA trends are more important than the individual grade.</t>
  </si>
  <si>
    <t>The University of Kansas is a state-supported institution that gives primary consideration to Kansas residents and those with strong ties to Kansas.</t>
  </si>
  <si>
    <t>Multiple programs and opportunities are available throughout the academic year and during summers for students who wish to conduct research or participate in other scholarly activities.</t>
  </si>
  <si>
    <t>Competency-based assessment. Pass/Fail in years one and two; pass with distinction/pass/fail in year three. Graduation with Honors designation available.</t>
  </si>
  <si>
    <t>The University of Kansas is a state-supported institution that gives primary consideration to Kansas residents and applicants with strong ties to the state of Kansas.</t>
  </si>
  <si>
    <t>University of Kentucky College of Medicine</t>
  </si>
  <si>
    <t>Lexington, KY</t>
  </si>
  <si>
    <t>The screening process consists of utilization of MCAT scores and GPAs to determine whether an applicant qualifies a supplemental application.</t>
  </si>
  <si>
    <t>To consider one's postbacc or graduate coursework, an applicant must possess a minimum of 3.0 undergraduate total cumulative GPA.</t>
  </si>
  <si>
    <t>A limited number of non-Kentucky residents with very strong ties to the state may be considered.</t>
  </si>
  <si>
    <t>Student quartile reported on MSPE.</t>
  </si>
  <si>
    <t>University of Louisville School of Medicine</t>
  </si>
  <si>
    <t>Louisville, KY</t>
  </si>
  <si>
    <t>We use national and school-generated MCAT and GPA historical data to screen for a high likelihood of medical school success, Such data includes but is not limited to the percentage of students with specific MCAT/GPA results passing Step 1 on their first attempt. Applicants with an MCAT below 494 are unlikely to receive ongoing consideration.</t>
  </si>
  <si>
    <t>We use national and school-generated MCAT and GPA historical data to screen for a high likelihood of medical school success, Such data includes but is not limited to the percentage of students with specific MCAT/GPA results passing Step 1 on their first attempt. Trends in GPA (total and BCPM) during undergraduate/graduate work are also reviewed. Applicants with a GPA below 3.0 are unlikely to receive ongoing consideration.</t>
  </si>
  <si>
    <t>The classes taken, class specific grades and grade trends are considered.</t>
  </si>
  <si>
    <t>Applications from nonresidents are accepted; those with significant academic, personal or family ties to Kentucky are given preference.</t>
  </si>
  <si>
    <t>Approximately 70% of students participate in some type of research.</t>
  </si>
  <si>
    <t>Honors/Pass/Fail.</t>
  </si>
  <si>
    <t>Yes, for years 1-3.</t>
  </si>
  <si>
    <t xml:space="preserve">The U of L SOM is a state institution which gives preference to residents of Kentucky. Consistent with our mission as a state university, those with significant academic, personal or family ties to Kentucky are given preference. </t>
  </si>
  <si>
    <t>University of Maryland School of Medicine</t>
  </si>
  <si>
    <t>With respect to the score itself, scores over 500 are generally viewed as a "Pass". The MCAT score is also placed into context of the applicant's background and life experiences.</t>
  </si>
  <si>
    <t>Trends in GPA are considered over time, and include graduate coursework if applicable.</t>
  </si>
  <si>
    <t>There is no clear-cut minimum undergraduate GPA required for graduate school coursework to be considered. Each application is review holistically, taking into consideration the applicant's background and life experiences.</t>
  </si>
  <si>
    <t>A scholarly project is required of all medical students.</t>
  </si>
  <si>
    <t>The grading system is a tiered pass/fail system (Honors/HP/P/F) and is used for both pre-clerkship and clerkship evaluations.</t>
  </si>
  <si>
    <t>For purposes of the MSPE senior students are informed of their ranking in the upper, middle or lower third of the class.</t>
  </si>
  <si>
    <t>University of Massachusetts T.H. Chan School of Medicine</t>
  </si>
  <si>
    <t>Worcester, MA</t>
  </si>
  <si>
    <t xml:space="preserve">Approximately 25% of each incoming first year class are non-Massachusetts residents. </t>
  </si>
  <si>
    <t>Approximately 25% out of state students can be accepted to the class. All applicants must be US citizens or permanent residents.</t>
  </si>
  <si>
    <t>Scholarly work as part of the student’s Pathway. Capstone Scholarly Project.</t>
  </si>
  <si>
    <t>Preclinical grades are pass/fail (credit/no credit). Clinical performance is ranked as High Honors, Honors, Pass, Fail.</t>
  </si>
  <si>
    <t>Students are not ranked, but a committee meets to review overall performance.</t>
  </si>
  <si>
    <t>University of Miami Leonard M. Miller School of Medicine</t>
  </si>
  <si>
    <t>Applicants with MCAT scores below 504 are unlikely to be invited to interview.</t>
  </si>
  <si>
    <t>Applicants with undergraduate Science GPA's below 3.20 are unlikely to be invited to interview.</t>
  </si>
  <si>
    <t>Applicants with Science GPA's below 3.20 are unlikely to be invited to interview.</t>
  </si>
  <si>
    <t>Out-of-state applicants welcome</t>
  </si>
  <si>
    <t>The pre-clerkship curriculum and electives are graded on a pass/fail system. Currently, the clerkship phase has numeric scores. This numeric score and either Pass or Fail appears on transcripts.</t>
  </si>
  <si>
    <t>Yes. Class quartile is calculated for each campus based on the clerkship phase.</t>
  </si>
  <si>
    <t>University of Michigan Medical School</t>
  </si>
  <si>
    <t>Ann Arbor, MI</t>
  </si>
  <si>
    <t>42 students have completed or attended post baccalaureate programs.</t>
  </si>
  <si>
    <t>Required capstone project is a forum for students to make an impact on society based on unique interests and skills: medicine.umich.edu/medschool/education/md-program/curriculum/impact-curriculum</t>
  </si>
  <si>
    <t>Scientific Trunk (preclin): Satisfactory/Fail. Clinical Trunk (clerkships): Honors/High Pass/Pass/Fail + competency. Branches (adv clin/residency prep/capstone project): H/HP/P/F or S/F + competency.</t>
  </si>
  <si>
    <t xml:space="preserve">There is no required relationship for non-residents of Michigan, and they comprise roughly half of the class. </t>
  </si>
  <si>
    <t>University of Minnesota Medical School</t>
  </si>
  <si>
    <t>Minneapolis, MN</t>
  </si>
  <si>
    <t>See website for additional information.</t>
  </si>
  <si>
    <t>The Twin Cities campus requires a minimum score of 499 to receive our supplemental application. The Duluth campus requires a minimum score of 495 to receive our supplemental application.</t>
  </si>
  <si>
    <t>Must be a US citizen or a permanent resident.</t>
  </si>
  <si>
    <t xml:space="preserve">Legal residents of Minnesota are given preference for admission, but qualified out-of-state applicants are also encouraged to apply. </t>
  </si>
  <si>
    <t>Though research is not required it is encouraged and well supported.</t>
  </si>
  <si>
    <t>Students in years 1 and 2 will receive grades of Pass or No Pass. Students in years 3 and 4 will receive grades of Honors, Excellent, Satisfactory, or No Pass.</t>
  </si>
  <si>
    <t>University of Mississippi School of Medicine</t>
  </si>
  <si>
    <t>Jackson, MS</t>
  </si>
  <si>
    <t>Optional, except for MD/PHD students or the longitudinal Medical Student Research Program (MSRP).</t>
  </si>
  <si>
    <t>4 point scale</t>
  </si>
  <si>
    <t>Non-residents are not considered</t>
  </si>
  <si>
    <t>University of Missouri-Columbia School of Medicine</t>
  </si>
  <si>
    <t>Columbia, MO</t>
  </si>
  <si>
    <t xml:space="preserve">OOS APPLICANTS - Applicants who do not have a legal residence of Missouri on their AMCAS application are welcome to apply. Since the MU School of Medicine is a state funded university, the majority of accepted students (around 80-85%) will have a legal residence of Missouri. </t>
  </si>
  <si>
    <t>Applicants must score at least a 494 to be considered. Out-of-State applicants applicants must meet certain MCAT and undergraduate cumulative GPA combinations to be considered.</t>
  </si>
  <si>
    <t>Applicants must have an overall cumulative GPA and a math/science GPA of a 3.0 or higher. Out-of-State applicants applicants must meet certain MCAT and undergraduate cumulative GPA combinations to be considered.</t>
  </si>
  <si>
    <t>A competitive applicant would need to have well above the minimum in either their MCAT score or GPA. Meeting only the minimum requirements in both areas is unlikely to result in a successful application.</t>
  </si>
  <si>
    <t>OOS applicants must meet certain MCAT and undergraduate cumulative GPA combinations to be considered. More information: https://medicine.missouri.edu/education/admissions/md-application-requirements</t>
  </si>
  <si>
    <t>9 matriculates have completed or attended post baccalaureate programs. 3 matriculates have post baccalaureate and graduate hours. 5 matriculates have completed graduate degrees</t>
  </si>
  <si>
    <t>Research is optional: https://medicine.missouri.edu/offices-programs/research</t>
  </si>
  <si>
    <t>First Year: Satisfactory/Unsatisfactory. Second year: Honors/Satisfactory/Unsatisfactory. Third &amp; Fourth Year: Honors/Letters of Commendation/Satisfactory/Unsatisfactory</t>
  </si>
  <si>
    <t>Our graduates are grouped according to their academic and clinical performance, level of participation in organizations and community service, leadership roles, and professionalism in med school.</t>
  </si>
  <si>
    <t>University of Missouri-Kansas City School of Medicine</t>
  </si>
  <si>
    <t>Kansas City, MO</t>
  </si>
  <si>
    <t>Preference and priority consideration is given to in-state students from the state of Missouri as well as to regional students from the states of Arkansas, Illinois, Kansas, Nebraska, and Oklahoma</t>
  </si>
  <si>
    <t>Minimum score of 500</t>
  </si>
  <si>
    <t>Minimum cumulative GPA of 3.0 and Minimum BCPM GPA of 3.0</t>
  </si>
  <si>
    <t>Preference and priority consideration is given to in-state students from the state of Missouri as well as to regional students from the states of Arkansas, Illinois, Kansas, Nebraska, and Oklahoma.</t>
  </si>
  <si>
    <t>University of Nebraska College of Medicine</t>
  </si>
  <si>
    <t>Out of State Applications are accepted.</t>
  </si>
  <si>
    <t>Strong preference is given to residents of Nebraska. Relationship and ties to UNMC and state of Nebraska preferred and highly-recommended for non-resident applicants.</t>
  </si>
  <si>
    <t>Option to enroll in EMET (Enhanced Medical Education Tracks) https://www.unmc.edu/com/curriculum/special-programs/emet.html</t>
  </si>
  <si>
    <t>Pass, Fail</t>
  </si>
  <si>
    <t>Students will be ranked according to performance under the Pass/Fail grading system.</t>
  </si>
  <si>
    <t>University of Nevada, Reno School of Medicine</t>
  </si>
  <si>
    <t>Reno, NV</t>
  </si>
  <si>
    <t>Applicants who meet criteria as Nevada applicants must have an MCAT of 497 or above. Out-of-state applicants must have an MCAT of 500 or above to be screened for an interview.</t>
  </si>
  <si>
    <t xml:space="preserve">Applicants who meet criteria as Nevada applicants must have an AMCAS calculated, minimum cumulative undergraduate GPA of 2.80 or a cumulative GPA of 3.50 in graduate courses. Out-of-state applicants must have an AMCAS calculated, minimum cumulative undergraduate GPA of 3.30 or a cumulative GPA of 3.50 in graduate courses to be screened for an interview. </t>
  </si>
  <si>
    <t>All applicants must meet minimum GPA and MCAT scores based upon their residency status. Post-Bac grades and grade trend are considered as part of the holistic review process.</t>
  </si>
  <si>
    <t>Non-Nevada residents must demonstrate legal residency in states or California counties listed under Admissions Policies or submit a Residency Exemption Form.</t>
  </si>
  <si>
    <t>Students have access and are encouraged to participate in research and have the option to pursue a scholarly concentration in various areas of focus.</t>
  </si>
  <si>
    <t>First and second year courses are graded as Pass/Fail. Third and fourth year courses are graded as Honors, High Pass, Pass, Fail.</t>
  </si>
  <si>
    <t>As a Nevada state institution of higher education, the admissions committee gives interview and admission preference to applicants who currently reside in Nevada as DACA or legal residents; who graduated from a Nevada high school or college/university; whose parents reside in Nevada, or; who are stationed in Nevada with the armed forces. In general, the incoming class consists of 90% Nevada residents. Non-Nevada residents are eligible to apply if they have a cumulative undergraduate GPA of 3.30 or above from an accredited U.S. university, or a 3.5 GPA in graduate courses from an accredited U.S. university; an MCAT of 500 or above; and legal or DACA residence in Alaska, Arizona, Idaho, Montana, New Mexico, Oregon, Utah, Wyoming or in a California county that borders Nevada on the eastern slope of the Sierra Nevada range (Alpine, El Dorado, Inyo, Lassen, Modoc, Mono, Nevada, Placer, Plumas, and Sierra).</t>
  </si>
  <si>
    <t>University of New Mexico School of Medicine</t>
  </si>
  <si>
    <t>Albuquerque, NM</t>
  </si>
  <si>
    <t>Applicants must have a minimum 494 composite MCAT score to be considered for admissions.</t>
  </si>
  <si>
    <t>Applicants must have a minimum 3.0 cumulative or weighted GPA (including postbacc and/or graduate coursework) to be considered for admissions.</t>
  </si>
  <si>
    <t>Out-of-state applicants must meet one of our strong-ties to the state criteria to gain consideration for admissions.</t>
  </si>
  <si>
    <t>In general, only those applicants with ties to the state of New Mexico, members of federally recognized American Indian Tribes and Alaska Natives and Villages (AI/AN), and residents of WICHE states (Montana and Wyoming) will receive consideration for admission.</t>
  </si>
  <si>
    <t>A research project and report is required.</t>
  </si>
  <si>
    <t>Phase I - CR/NC. Phase II &amp; III - Outstanding/Good/Satisfactory/Unsatisfactory</t>
  </si>
  <si>
    <t>Phase I Honors. Phase II</t>
  </si>
  <si>
    <t>University of North Carolina at Chapel Hill School of Medicine</t>
  </si>
  <si>
    <t>Chapel Hill, NC</t>
  </si>
  <si>
    <t>https://www.med.unc.edu/admit/requirements/academic-requirements/</t>
  </si>
  <si>
    <t>The minimum criteria can be found at: https://www.med.unc.edu/admit/requirements/academic-requirements/</t>
  </si>
  <si>
    <t>Foundation Phase(MS1-MS2):Pass/Fail and Application/Individualization Phase (MS3-MS4); Variable grading (Honors/High Pass/PF)</t>
  </si>
  <si>
    <t>University of North Dakota School of Medicine and Health Sciences</t>
  </si>
  <si>
    <t>Grand Forks, ND</t>
  </si>
  <si>
    <t>All postbacc and graduate coursework will be considered for all applicants.</t>
  </si>
  <si>
    <t>Noe</t>
  </si>
  <si>
    <t>Preference to: current or former ND residents, significant ties to ND, MN residents, MT and WY residents (WICHE), members of federally recognized tribes (INMED).</t>
  </si>
  <si>
    <t>There is a required epidemiology research project during third year, students may work alone or in small groups to complete the project.</t>
  </si>
  <si>
    <t>Satisfactory/S- (passing with reexamination)/ Unsatisfactory</t>
  </si>
  <si>
    <t>Ranking is only used for the MSPE and it utilizes all curricular assessments in years 1, 2 and 3.</t>
  </si>
  <si>
    <t>University of Oklahoma College of Medicine</t>
  </si>
  <si>
    <t>Oklahoma City, OK</t>
  </si>
  <si>
    <t>The minimum MCAT to apply is a 492 on the most recent MCAT taken.</t>
  </si>
  <si>
    <t>We require a minimum overall GPA of 3.0.</t>
  </si>
  <si>
    <t>Applicants have the ability to state their ties to Oklahoma on their supplemental application. This is used as a part of the screening process for selecting nonresident applicants for interviews.</t>
  </si>
  <si>
    <t>Grading system for Years One and Two is Pass/Fail. For Years Three and Four, the grading system is A, B, C, D, and F.</t>
  </si>
  <si>
    <t>Students are ranked in quartiles based on numeric percentages of weighted courses that are required of all students.</t>
  </si>
  <si>
    <t xml:space="preserve">[A]pplicants should state their ties to Oklahoma on their supplemental application. This is a critical part of the screening process for selecting nonresidents for interviews…. Non-residents can represent up to 25% of the student body. </t>
  </si>
  <si>
    <t>University of Pittsburgh School of Medicine</t>
  </si>
  <si>
    <t>Pittsburgh, PA</t>
  </si>
  <si>
    <t>Completion of a longitudinal research project of personal interest to the student. http://www.omed.pitt.edu/curriculum/scholarlyproject.php</t>
  </si>
  <si>
    <t>Satisfactory / Unsatisfactory (MS1 &amp; MS2 years). Honors / High-Pass / Pass/ Low Pass / Unsatisfactory (MS3 &amp; MS4 years)</t>
  </si>
  <si>
    <t>University of Rochester School of Medicine and Dentistry</t>
  </si>
  <si>
    <t>Rochester, NY</t>
  </si>
  <si>
    <t>We are a private medical school. There is no state requirement.</t>
  </si>
  <si>
    <t>Not applicable</t>
  </si>
  <si>
    <t>Pass/Fail non-clerkship courses; Honors/High Pass/Pass for clerkship courses</t>
  </si>
  <si>
    <t>MSPE are grouped as follows:
The following descriptors and approximate percentages will be used for the DHC Dean's Letter groupings: Outstanding (20%), Excellent (20%), Very Good (55%) and Good (5%)</t>
  </si>
  <si>
    <t>University of South Alabama College of Medicine</t>
  </si>
  <si>
    <t>Mobile, AL</t>
  </si>
  <si>
    <t>University of South Carolina School of Medicine Columbia</t>
  </si>
  <si>
    <t>Columbia, SC</t>
  </si>
  <si>
    <t>University of South Carolina School of Medicine Greenville</t>
  </si>
  <si>
    <t>Greenville, SC</t>
  </si>
  <si>
    <t>University of South Dakota, Sanford School of Medicine</t>
  </si>
  <si>
    <t>University of Tennessee Health Science Center College of Medicine</t>
  </si>
  <si>
    <t>Memphis, TN</t>
  </si>
  <si>
    <t>Out of State applicants are required to have a minimum score of 508 on the MCAT and a 3.80 overall GPA. We give preference to those applicants that have strong ties to the state of Alabama.</t>
  </si>
  <si>
    <t>Students may participate in the M.D. with Research Honors program which requires the student to present and defend their research to a selected committee.</t>
  </si>
  <si>
    <t>Pass/Fail with a numeric system for ranking students.</t>
  </si>
  <si>
    <t>Close, significant ties to SC</t>
  </si>
  <si>
    <t>Pass/Fail for the first two years and clinical electives. Numerical grading (A, B+, B, C+, C, D and F) for required M-III clerkships and M-IV Acting Internship.</t>
  </si>
  <si>
    <t>[Looking for] Close, significant ties to SC… The opportunity for admission is greatest for legal residents of South Carolina.</t>
  </si>
  <si>
    <t>Each incoming class has approximately 30-40% of students who come from out-of-state</t>
  </si>
  <si>
    <t>Research is optional for students, but many students participate in research projects.</t>
  </si>
  <si>
    <t>Pass/Fail in Biomedical Science courses and Integrated Practice of Medicine and Elective Courses for M1 and M2. M3 and M4 Clerkship and Acting Internships have a letter grading system.</t>
  </si>
  <si>
    <t>We do accept non-resident applications. Approximately 30-40% of each incoming class is comprised of non-resident students.</t>
  </si>
  <si>
    <t>Minimum of a 496 composite score.</t>
  </si>
  <si>
    <t>Minimum of a 3.1 undergraduate GPA but will consider graduate GPA also.</t>
  </si>
  <si>
    <t>Non-residents with strong ties to SD, or those who will have completed 90 credits at a SD college/university and have attained a 3.1 GPA and minimum 496 MCAT will be considered for interviews.</t>
  </si>
  <si>
    <t>Top priority for supplemental applications and interviews is given to legal residents of South Dakota, with invitation of selected non-residents with very strong ties to South Dakota, (which could also include non-residents who complete at least 90 credits at any four-year school in South Dakota for their bachelor's degree).</t>
  </si>
  <si>
    <t>Pass/Fail in pre-clerkship and Letter grade in clerkship.</t>
  </si>
  <si>
    <t>Preference is given to Tennessee residents; only 10% of the entering class may be from out of state.</t>
  </si>
  <si>
    <t>Research may be basic science or clinically related or may involve a quality improvement/patient safety study.</t>
  </si>
  <si>
    <t>Traditional grading system, e.g., A,B,C, etc.</t>
  </si>
  <si>
    <t>University of Texas at Austin Dell Medical School</t>
  </si>
  <si>
    <t>Austin, TX</t>
  </si>
  <si>
    <t>Dell Med does not set a minimum MCAT score. The MCAT score is evaluated as one indicator among many others and must be considered in light of those other factors. The admissions team accepts MCAT scores received up to five years prior to the expected date of matriculation.</t>
  </si>
  <si>
    <t>The school does not set a minimum GPA. An applicant’s GPA is one indicator among many that are considered in the application evaluation. The team reviews GPAs in prerequisite courses, rigor of advanced coursework, trends in the context of the applicant’s experiences and nonacademic obligations.</t>
  </si>
  <si>
    <t>Due to state statute, no more than 10% of the class can consist of non-Texas residents.</t>
  </si>
  <si>
    <t>University of Texas Medical Branch John Sealy School of Medicine</t>
  </si>
  <si>
    <t>Galveston, TX</t>
  </si>
  <si>
    <t>We specifically are interested in BCPM GPA for screening.</t>
  </si>
  <si>
    <t>We use a holistic approach</t>
  </si>
  <si>
    <t>Ten percent out-of-state can be accepted.</t>
  </si>
  <si>
    <t>No grade point average is calculated for the purpose of routine rankings. A mechanism for identification of relative student performance for selected academic recognition and scholarship purposes.</t>
  </si>
  <si>
    <t>University of Texas Rio Grande Valley School of Medicine</t>
  </si>
  <si>
    <t>Edinburg, TX</t>
  </si>
  <si>
    <t>Please see www.utrgv.edu/som/admissions</t>
  </si>
  <si>
    <t>Only 10% of entering students</t>
  </si>
  <si>
    <t>[Out of state = ] Only 10% of entering students</t>
  </si>
  <si>
    <t>Numerous research opportunities are available; students are not required but encouraged to participate in research activities</t>
  </si>
  <si>
    <t>Internal</t>
  </si>
  <si>
    <t>University of Texas Southwestern Medical School</t>
  </si>
  <si>
    <t>Dallas, TX</t>
  </si>
  <si>
    <t>For UT Southwestern admissions policies, please visit our website at: https://www.utsouthwestern.edu/education/medical-school/admissions/</t>
  </si>
  <si>
    <t>State law limits our enrollment of non-Texas residents to 10 percent of our overall class.</t>
  </si>
  <si>
    <t>No more than 10% of the class may be out-of-state residents.</t>
  </si>
  <si>
    <t>Each student participates in a 12-week Scholarly Activity, resulting in a 5-10-page written thesis. Each of the five tracks provide for the option to graduate with an M.D. with Distinction.</t>
  </si>
  <si>
    <t>Pre-Clerkship phase is Pass/Fail. Clerkship phase is graded Honors, Near Honors, High Pass, Pass, and Fail. Electives and the Scholarly Activity are graded Honors/Pass/Fail.</t>
  </si>
  <si>
    <t>Quartile rank is calculated based solely on the core clerkship grades. Students are selected for Junior and Senior Alpha Omega Alpha in the spring of MS3 and fall of MS4 respectively.</t>
  </si>
  <si>
    <t>University of Virginia School of Medicine</t>
  </si>
  <si>
    <t>Charlottesville, VA</t>
  </si>
  <si>
    <t>University of Washington School of Medicine</t>
  </si>
  <si>
    <t>Seattle, WA</t>
  </si>
  <si>
    <t>University of Wisconsin School of Medicine and Public Health</t>
  </si>
  <si>
    <t>USF Health Morsani College of Medicine</t>
  </si>
  <si>
    <t>Tampa, FL</t>
  </si>
  <si>
    <t>Vanderbilt University School of Medicine</t>
  </si>
  <si>
    <t>Virginia Commonwealth University School of Medicine</t>
  </si>
  <si>
    <t>Richmond, VA</t>
  </si>
  <si>
    <t>Virginia Tech Carilion School of Medicine</t>
  </si>
  <si>
    <t>Roanoke, VA</t>
  </si>
  <si>
    <t>Wake Forest University School of Medicine</t>
  </si>
  <si>
    <t>Winston Salem, NC</t>
  </si>
  <si>
    <t>Washington State University Elson S. Floyd College of Medicine</t>
  </si>
  <si>
    <t>Spokane, WA</t>
  </si>
  <si>
    <t>Washington University in St. Louis School of Medicine</t>
  </si>
  <si>
    <t>Wayne State University School of Medicine</t>
  </si>
  <si>
    <t>Detroit, MI</t>
  </si>
  <si>
    <t>Weill Cornell Medicine</t>
  </si>
  <si>
    <t>West Virginia University School of Medicine</t>
  </si>
  <si>
    <t>Morgantown, WV</t>
  </si>
  <si>
    <t>Western Michigan University Homer Stryker M.D. School of Medicine</t>
  </si>
  <si>
    <t>Kalamazoo, MI</t>
  </si>
  <si>
    <t>Wright State University Boonshoft School of Medicine</t>
  </si>
  <si>
    <t>Dayton, OH</t>
  </si>
  <si>
    <t>Yale School of Medicine</t>
  </si>
  <si>
    <t>New Haven, CT</t>
  </si>
  <si>
    <t>No restrictions</t>
  </si>
  <si>
    <t>Pass/Fail in pre-clerkship and post-clerkship period. There are grades in the clerkships.</t>
  </si>
  <si>
    <t>The UWSOM uses an automated GPA screen.
Minimum GPA cutoff varies every year. E-22 Cutoff for WWAMI: minimum undergraduate GPA of 3.0 E-22 Cutoff for non-WWAMI: minimum undergraduate GPA of 3.25 All applicants must have a minimum science GPA of 3.0</t>
  </si>
  <si>
    <t>Minimum GPA cutoff varies every year. E-22 Cutoff for WWAMI: minimum undergraduate GPA of 3.0 E-22 Cutoff for non-WWAMI: minimum undergraduate GPA of 3.25 All applicants must have a minimum science GPA of 3.0</t>
  </si>
  <si>
    <t>The UWSOM uses an automated MCAT screen. Minimum MCAT cutoff varies every year. E-22 Cutoff for WWAMI: minimum latest total score of 498 E-22 Cutoff for Non-WWAMI: minimum latest total score of 500</t>
  </si>
  <si>
    <t>Non-WWAMI applicants are considered if they meet our mission-based criteria. See uwmedicine.org/admissions for more information. The School has a special responsibility to the people in the states of WA, WY, AK, MT, and ID.</t>
  </si>
  <si>
    <t>Non-WWAMI applicants are considered if they meet our mission-based criteria. See uwmedicine.org/admissions for more information.</t>
  </si>
  <si>
    <t>More information about the Independent Investigative Inquiry can be found at: https://sites.uw.edu/somcurr2</t>
  </si>
  <si>
    <t>Pass/Fail during the first 18 months.</t>
  </si>
  <si>
    <t>Applicants must have a combined score of 500 to receive a secondary application. Applicants completing a designated UW pathway program who do not meet the MCAT minimum may be considered only if they request and receive an exemption prior to application. Applicants with sub-500 MCATs or without an exemption will not be considered.</t>
  </si>
  <si>
    <t>Applicants must have a cumulative undergraduate GPA of 3.0 to receive a secondary application. Applicants whose undergraduate GPA is below 3.0 but who have earned earned a 3.0 minimum GPA in at least 12 postbacc-or graduate-level credits in the natural, biological, or public health sciences will be considered.</t>
  </si>
  <si>
    <t>Applicants with undergraduate GPAs between 2.5 and 3.0 will be considered only if they also completed at least 12 postbacc-or graduate-level credits in the natural, biological, or public health sciences and earned a 3.0 minimum GPA therein.</t>
  </si>
  <si>
    <t>The committee seeks exceptional applicants with diverse backgrounds and interests who demonstrate personal, professional, or educational connections to UWSMPH, its mission, or the State of Wisconsin.</t>
  </si>
  <si>
    <t>87%%</t>
  </si>
  <si>
    <t>In addition to Phase 3 elective research coursework, students may participate in research during breaks, through fellowships, or through our Path of Distinction in Research program.</t>
  </si>
  <si>
    <t>Student transcripts report "Satisfactory" or "Unsatisfactory" (pass/fail) for all courses.</t>
  </si>
  <si>
    <t>Comparative performance in Phase 2 is reported to residency programs via the Medical School Performance Evaluation (MSPE).</t>
  </si>
  <si>
    <t>As a public institution and consistent with our mission and the Wisconsin Idea, UWSMPH focuses on training physicians to serve the health needs of Wisconsin. As such, approximately 70% of each matriculating class are Wisconsin residents.</t>
  </si>
  <si>
    <t>Although Vanderbilt does not a minimum MCAT, we encourage candidates to have at least a 70th percentile on the MCAT. VUSM uses the MCAT and academic profile together to determine the ability to be successful in the curriculum.</t>
  </si>
  <si>
    <t>VUSM looks at the entire academic profile and not just a singular "GPA" when determining fit for the curriculum. Although Vanderbilt does not a minimum GPA, we encourage candidates to have at least a 3.0 GPA. VUSM uses the academic profile and MCAT together to determine the ability to be successful in the curriculum.</t>
  </si>
  <si>
    <t>Vanderbilt doesn't have a minimum GPA, but instead looks at performance trends in the classroom. If the undergraduate coursework isn't strong, we encourage additional science courses for our committee to have confidence in the candidate's ability to be successful in the curriculum.</t>
  </si>
  <si>
    <t>There are no restrictions to be accepted to VUSM as an out of state applicant.</t>
  </si>
  <si>
    <t>We have accepted students from both career changing and academic record enhancer post baccalaureate programs. We also accepted students who took advanced coursework outside of a formal program.</t>
  </si>
  <si>
    <t>Research can be in a variety of areas. Please visit https://medschool.vanderbilt.edu/student-research/ for more information.</t>
  </si>
  <si>
    <t>The first two phases (Foundations of Medical Knowledge and Foundations of Clinical Care) are pass/fail. Most courses in the Immersion Phase are graded as Honors, High Pass, Pass, Fail.</t>
  </si>
  <si>
    <t>The first two phases (years 1 and 2) are pass/fail. Class ranking is not continually monitored, but students fall into quartiles based upon performance in the post-clerkship phase (final two years).</t>
  </si>
  <si>
    <t>3.0 demonstrating competitive GPA for last 2 consecutive years or &gt;3.5 GPA graduate science course work of 27 credit hours</t>
  </si>
  <si>
    <t>All applicants and/or permanent resident.</t>
  </si>
  <si>
    <t>The first three semesters and fourth year electives are Pass/Fail. Third year clerkships and required fourth year courses are graded honors, high pass, pass and fail.</t>
  </si>
  <si>
    <t>Students are not ranked during the first and second year.</t>
  </si>
  <si>
    <t>[lower OOS interview %]</t>
  </si>
  <si>
    <t>As the transitions past various public health restrictions continue, online alternatives to traditional coursework, labs, and pass/fail credits will be considered and reviewed on a case-by-case basis. Courses and labs taken via traditional instructional delivery are, of course, accepted routinely.</t>
  </si>
  <si>
    <t>A research manuscript of publishable quality</t>
  </si>
  <si>
    <t>Pass/Fail (Satisfactory/Unsatisfactory)</t>
  </si>
  <si>
    <t>Minimum MCAT total score of a 502.</t>
  </si>
  <si>
    <t>Minimum undergraduate science/BCPM GPA of 3.2</t>
  </si>
  <si>
    <t>If an applicant does not meet the minimum undergraduate science/BCPM GPA requirement, the science/BCPM postbacc or graduate coursework will be reviewed as long there are 15 hours or more.</t>
  </si>
  <si>
    <t>24. This number does not include those students who started a Baccalaureate program after submitting the AMCAS application</t>
  </si>
  <si>
    <t>Faculty members are eager to work with students to define/orchestrate research projects of interest.</t>
  </si>
  <si>
    <t>Foundations courses are graded on a two-point grading scale (P/F). Courses in the Immersion and Individualization phases are graded on a 5-point grading scale (Honors, High Pass, Pass, Low Pass,Fail).</t>
  </si>
  <si>
    <t>We consider only those who have ties to/residency in WA. We ultimately hope our graduates will choose to practice in and care for WA communities.</t>
  </si>
  <si>
    <t>27th percentile rank. This translated MCAT score requires a UGPA of 3.8 or higher (see threshold combinations above)</t>
  </si>
  <si>
    <t>2.6 Undergraduate GPA. This GPA requires a score in the 61st percentile rank on the MCAT (see threshold combinations above)</t>
  </si>
  <si>
    <t>We consider the MCAT in combination with the undergraduate GPA to receive a secondary application. Applicants must meet one of the following:
- If undergraduate cumulative GPA is 3.8 – 4.0, then 27th percentile rank or higher on the MCAT
- If undergraduate cumulative GPA is 3.4 – 3.79, then 43rd percentile rank or higher on the MCAT
- If undergraduate cumulative GPA is 2.6 – 3.39, then 61st percentile rank or higher on the MCAT
If the UGPA is not sufficient to meet one of these threshold combinations, we will consider a GGPA if taken in science or medical science coursework. More info on these threshold combinations can be found here: https://medicine.wsu.edu/md-program/overview-applying-to-medical-school/requirements/ Read Less</t>
  </si>
  <si>
    <t>If you are a non-WA applicant, you must meet ties to WA - please review our website as exceptions are not made.</t>
  </si>
  <si>
    <t>Information about the scholarly project can be found here: https://medicine.wsu.edu/md-program/community-based-medical-education/highlights/</t>
  </si>
  <si>
    <t>Pass/Fail https://medicine.wsu.edu/documents/2017/08/grading-policy.pdf</t>
  </si>
  <si>
    <t>We do not rank our students</t>
  </si>
  <si>
    <t>Washington University School of Medicine does not have a minimum MCAT score.</t>
  </si>
  <si>
    <t>Washington University School of Medicine does not have a minimum GPA.</t>
  </si>
  <si>
    <t>Standardized video interview</t>
  </si>
  <si>
    <t>Applications are considered regardless of state of residency.</t>
  </si>
  <si>
    <t>Three (3) students in the Entering Class of 2021 had attended Postbaccalaureate programs.</t>
  </si>
  <si>
    <t>Over 90% of students participate in research during medical school. See https://mdadmissions.wustl.edu/education/research/ and https://md.wustl.edu/career-development/#pathways.</t>
  </si>
  <si>
    <t>Credit/No Credit - Phase 1. Variable - Phase 2 and Phase 3</t>
  </si>
  <si>
    <t>In alignment with our Mission and our Holistic admissions process, Wayne State University School of Medicine does not have a minimum undergraduate GPA for consideration.</t>
  </si>
  <si>
    <t>Usually not able to change to state residency.</t>
  </si>
  <si>
    <t>Abundant research opportunities are available. Med-Student Research: https://medstudentresearch.med.wayne.edu/ Scholarly Concentration Program: https://medstudentresearch.med.wayne.edu/sc</t>
  </si>
  <si>
    <t>Pass/Fail with honors and commendations.</t>
  </si>
  <si>
    <t>Participate in AOA.</t>
  </si>
  <si>
    <t>As a state-supported school, the institution must give preference to Michigan residents; however, out-of-state applicants are encouraged to apply.</t>
  </si>
  <si>
    <t>All students complete a scholarly project, which may take the form of research or descriptive scholarship, under the tutelage of a faculty mentor, culminating in a written work product.</t>
  </si>
  <si>
    <t>Clerkships: Honors / High Pass / Pass / Fail; All other courses: Pass / Fail</t>
  </si>
  <si>
    <t>All AMCAS verified applicants will receive a secondary application. Every application is reviewed holistically. Our average MCAT scores for accepted students are available on our website and are indicative of competitive scores for acceptance: https://medicine.hsc.wvu.edu/md-admissions/</t>
  </si>
  <si>
    <t>All AMCAS verified applicants will receive a secondary application. Every application is reviewed holistically. Our average GPAs for accepted students are available on our website and are indicative of competitive GPAs for acceptance: https://medicine.hsc.wvu.edu/md-admissions/</t>
  </si>
  <si>
    <t>Applicants will be reviewed holistically.</t>
  </si>
  <si>
    <t>WV residents are given the strongest preference as WVU SoM is a land grant university supported by the state. Well-qualified non-residents, preferably with strong WV ties, are also eligible to apply.</t>
  </si>
  <si>
    <t>Pass/Fail. Honors designation is limited to no more than the top 15% of a course.</t>
  </si>
  <si>
    <t>Yes. Students are ranked into quartiles at the end of three years of the curriculum.</t>
  </si>
  <si>
    <t>To be invited to complete the supplemental application process, we require a 497 minimum MCAT score and a minimum overall GPA of 3.0.</t>
  </si>
  <si>
    <t>To be invited to complete the supplemental application process, we require a minimum overall GPA of 3.0 and 497 minimum MCAT score.</t>
  </si>
  <si>
    <t>WMed Online Assessment &amp; WMed Telephone Interview</t>
  </si>
  <si>
    <t>We are a private school with no in-state preference. Most recent class profile at: http://med.wmich.edu/node/300</t>
  </si>
  <si>
    <t>Many WMed students choose to pursue research areas of interest. Learn more: https://med.wmich.edu/node/891.</t>
  </si>
  <si>
    <t>Grading during Foundation coursework (M1 and M2) is pass/fail. Grading during Clinical Applications (M3 and M4) is honors/high pass/pass/fail.</t>
  </si>
  <si>
    <t>3.0 - Undergraduate BCPM; 3.3 - Graduate BCPM (minimum 12 hours); 3.3 - Postbaccalaureate BCPM (minimum 24 hours)</t>
  </si>
  <si>
    <t>Graduate and Postbaccalaureate BCPM GPAs will be evaluated regardless of the undergraduate GPA. In order to receive a secondary application a student must achieve one of the following:
3.0 - Undergraduate BCPM
3.3 - Graduate BCPM (minimum 12 hours)
3.3 - Postbaccalaureate BCPM (minimum 24 hours)</t>
  </si>
  <si>
    <t>Scholarship in Medicine ensures that students engage in instruction in the scientific method and collect and/or use data to test and verify hypotheses and address questions about biomedical phenomena.</t>
  </si>
  <si>
    <t>Pass/Fail during Foundations Phase, Honors/Pass/Fail during Doctoring Phase core clerkships and Pass/Fail during Advanced Doctoring Phase.</t>
  </si>
  <si>
    <t>A thesis based on original research has been required of all Yale medical students since 1839.</t>
  </si>
  <si>
    <t>Pass/fail for preclinical courses. Four-tier grading system for clinical rotations.</t>
  </si>
  <si>
    <t>Madison, WI</t>
  </si>
  <si>
    <t>Sioux Falls, SD</t>
  </si>
  <si>
    <t>State/Province</t>
  </si>
  <si>
    <t>NY</t>
  </si>
  <si>
    <t>TX</t>
  </si>
  <si>
    <t>MA</t>
  </si>
  <si>
    <t>NC</t>
  </si>
  <si>
    <t>CA</t>
  </si>
  <si>
    <t>IL</t>
  </si>
  <si>
    <t>OH</t>
  </si>
  <si>
    <t>MI</t>
  </si>
  <si>
    <t>FL</t>
  </si>
  <si>
    <t>NJ</t>
  </si>
  <si>
    <t>NE</t>
  </si>
  <si>
    <t>PA</t>
  </si>
  <si>
    <t>TN</t>
  </si>
  <si>
    <t>VA</t>
  </si>
  <si>
    <t>CT</t>
  </si>
  <si>
    <t>NH</t>
  </si>
  <si>
    <t>DC</t>
  </si>
  <si>
    <t>IN</t>
  </si>
  <si>
    <t>NV</t>
  </si>
  <si>
    <t>LA</t>
  </si>
  <si>
    <t>WV</t>
  </si>
  <si>
    <t>MN</t>
  </si>
  <si>
    <t>WI</t>
  </si>
  <si>
    <t>SC</t>
  </si>
  <si>
    <t>OR</t>
  </si>
  <si>
    <t>VT</t>
  </si>
  <si>
    <t>MO</t>
  </si>
  <si>
    <t>UT</t>
  </si>
  <si>
    <t>RI</t>
  </si>
  <si>
    <t>AL</t>
  </si>
  <si>
    <t>AZ</t>
  </si>
  <si>
    <t>AR</t>
  </si>
  <si>
    <t>CO</t>
  </si>
  <si>
    <t>HI</t>
  </si>
  <si>
    <t>IA</t>
  </si>
  <si>
    <t>KS</t>
  </si>
  <si>
    <t>KY</t>
  </si>
  <si>
    <t>MS</t>
  </si>
  <si>
    <t>NM</t>
  </si>
  <si>
    <t>ND</t>
  </si>
  <si>
    <t>OK</t>
  </si>
  <si>
    <t>SD</t>
  </si>
  <si>
    <t>WA</t>
  </si>
  <si>
    <t>Some preference</t>
  </si>
  <si>
    <t>No preference</t>
  </si>
  <si>
    <t>Strong preference</t>
  </si>
  <si>
    <t>Out of State Applicants Considered?</t>
  </si>
  <si>
    <t>Qualitative &amp; Subjective Assessment</t>
  </si>
  <si>
    <t>OOS% Intvs</t>
  </si>
  <si>
    <t>%In Intvs/Apps</t>
  </si>
  <si>
    <t>%Out Itvs/Apps</t>
  </si>
  <si>
    <t>Interviews /Apps
%InState - %OutState</t>
  </si>
  <si>
    <t>Rationale</t>
  </si>
  <si>
    <t>Pref for MI students and practice balanced by 20% and 34%</t>
  </si>
  <si>
    <t>Though Ints/Apps Diff is 22.82%, most ints are OOS</t>
  </si>
  <si>
    <t>Case-by-case, plus 20% limit, offset the 48% OOS interviews</t>
  </si>
  <si>
    <t>if "no" to OOS, case by case, approximately 20%  or interviews or acceptance limits, or multiple indicators</t>
  </si>
  <si>
    <t>Strong statements of preference by school and case-by-case designation</t>
  </si>
  <si>
    <t>School's statements, plus high OOS interview numbers and around 50% OOS matriculants</t>
  </si>
  <si>
    <t>Strong faith based mission</t>
  </si>
  <si>
    <t>Required relationship to school or state</t>
  </si>
  <si>
    <t>Strong close ties and higher requirements</t>
  </si>
  <si>
    <t xml:space="preserve">Strong mission focus on disadvantaged and underserved </t>
  </si>
  <si>
    <t>In State Applicant</t>
  </si>
  <si>
    <t># Intvws / apps</t>
  </si>
  <si>
    <t xml:space="preserve"># Intvws </t>
  </si>
  <si>
    <t># Intvws</t>
  </si>
  <si>
    <t>Out of state</t>
  </si>
  <si>
    <t>Total (no preference)</t>
  </si>
  <si>
    <t>p(Interview)</t>
  </si>
  <si>
    <t># interviews</t>
  </si>
  <si>
    <t>This tool is designed to help you create a school list that maximizes the estimated number of potential opportunties you have for an interview at medical schools</t>
  </si>
  <si>
    <t>While this tool cannot replace a personal holisitic assessment of each school (especially schools with specific mission focuses), its hope is to provide an additional perspective to help you maximize your total opportunities for success based on submitting approximately 15 school applications</t>
  </si>
  <si>
    <t># of Results from Ctrl-F "holistic"</t>
  </si>
  <si>
    <t>Summarized relevant results related to "prefer", "resident", and/or "selection"</t>
  </si>
  <si>
    <t>Analysis</t>
  </si>
  <si>
    <t>Estimated number of potential school interview opportunities:</t>
  </si>
  <si>
    <t>Estimated number of new entrants</t>
  </si>
  <si>
    <t>Does this medical school have a minimum MCAT for screening?</t>
  </si>
  <si>
    <t>Additional MCAT screening information</t>
  </si>
  <si>
    <t>Does this medical school have a minimum GPA for screening?</t>
  </si>
  <si>
    <t>Accepts applications from Out-of-state Applicants</t>
  </si>
  <si>
    <t>Additional Information</t>
  </si>
  <si>
    <t>Community service / volunteer</t>
  </si>
  <si>
    <t>Physician shadowing / clinical observation</t>
  </si>
  <si>
    <t>Medical / clinical community service / volunteer</t>
  </si>
  <si>
    <t>Medical / clinical paid employment</t>
  </si>
  <si>
    <t>Research / lab</t>
  </si>
  <si>
    <t>Applications In-state</t>
  </si>
  <si>
    <t>Applications Out-state</t>
  </si>
  <si>
    <t>Applications Total</t>
  </si>
  <si>
    <t>Interviews In-state</t>
  </si>
  <si>
    <t>Interviews Out-state</t>
  </si>
  <si>
    <t>Interviews Total</t>
  </si>
  <si>
    <t>Matriculated In-state</t>
  </si>
  <si>
    <t>Matriculated Out-state</t>
  </si>
  <si>
    <t>Matriculated Total</t>
  </si>
  <si>
    <t>Global health experiences during medical school</t>
  </si>
  <si>
    <t>Evaluation and Requirements</t>
  </si>
  <si>
    <t>Matriculated International</t>
  </si>
  <si>
    <t>Interviews International</t>
  </si>
  <si>
    <t>Applications International</t>
  </si>
  <si>
    <t>Age Ranges (most recent class)</t>
  </si>
  <si>
    <t>1) Schools' preferences for applicants based on residency/geography or a specific focus and mission</t>
  </si>
  <si>
    <t>4) How wide is each school's MCAT score distribution, specifically from the lower 25% to the lower 10%?</t>
  </si>
  <si>
    <t>This tool is designed to provide a high-level perspective on several indicators holistic assessment by school</t>
  </si>
  <si>
    <t>Indicators suggest a strong geographic preference</t>
  </si>
  <si>
    <t>Commitment to service and mission</t>
  </si>
  <si>
    <t>Commitment to service and the underserved</t>
  </si>
  <si>
    <t>Strong statements of preference by school and very low % OOS interviews</t>
  </si>
  <si>
    <t>Geographic</t>
  </si>
  <si>
    <t>Multiple preferences listed by school in addition to 22% OOS Intvs and differences in Ints/Apps between in and out of state</t>
  </si>
  <si>
    <t>Multiple preference statements</t>
  </si>
  <si>
    <t>Multiple factors: 1) low % OOS ints / total ints 2) statement prefering inland empire 3)13.12% In state Ints/App vs 0.44% OOS Ints/Apps</t>
  </si>
  <si>
    <t>Strong preference for engineers</t>
  </si>
  <si>
    <t>Historically black college with a mission focus on educating disadvantaged students and addressing healthcare disparities</t>
  </si>
  <si>
    <t>Based on the 19% OOS intvs and the differences between in/out ints/apps</t>
  </si>
  <si>
    <t>Geographic and mission focuses</t>
  </si>
  <si>
    <t>Historically black college with a focus on the underserved and perference to Georgia</t>
  </si>
  <si>
    <t>Select Your School List 
From Drop Down Menus Below
(duplicates will highlight red)</t>
  </si>
  <si>
    <t>Four signifiers of holistic assessment are examined and highlighted for each school</t>
  </si>
  <si>
    <t xml:space="preserve">    *Please note preference categorizations have been approached methodically but are subjective. Please see the Admsn Prefs tab for more details and comments for each school categorized as having a preference</t>
  </si>
  <si>
    <t xml:space="preserve">    **Please also note schools expressing preferences (including strong preferences) may also be advantageous if your residency and/or focus and mission match the schools preferences</t>
  </si>
  <si>
    <t>2) Does this medical school consider postbacc or graduate GPAs if the applicant has a lower undergraduate GPA? (MSAR question)</t>
  </si>
  <si>
    <t>Indicators of holistic assessment</t>
  </si>
  <si>
    <r>
      <t xml:space="preserve">3) Compare how the total opportunities estimate changes as you take schools on and off your list or switch one school out for another; see cell </t>
    </r>
    <r>
      <rPr>
        <b/>
        <sz val="12"/>
        <color theme="1"/>
        <rFont val="Calibri"/>
        <family val="2"/>
        <scheme val="minor"/>
      </rPr>
      <t>G34</t>
    </r>
  </si>
  <si>
    <t>Based on school's statements, public status, and interviews/apps differences between in and out of state</t>
  </si>
  <si>
    <t>Based on school's statements and public status</t>
  </si>
  <si>
    <t xml:space="preserve">Strong statements of preference by school </t>
  </si>
  <si>
    <t>Based on school's  public status, and interviews/apps differences between in and out of state</t>
  </si>
  <si>
    <t>Strong preference based on school's  public status, and statement about half of OOS states being reserved for Utah connected applicants</t>
  </si>
  <si>
    <t>Based on public status and school statements</t>
  </si>
  <si>
    <t>Strong preference based on school's military mission and applicant's desire to serve</t>
  </si>
  <si>
    <t>Based on school's statements, public status, and out of state interviews</t>
  </si>
  <si>
    <t>Based on school's statements, public status, and low out of state interview %</t>
  </si>
  <si>
    <t>[No statement of preference but only ~10% of interviews are OOS]</t>
  </si>
  <si>
    <t>Based on school's public status and low out of state interview %</t>
  </si>
  <si>
    <t>Based on school's statements, public status, and case-by-case designation</t>
  </si>
  <si>
    <t>Based on school's public status, statements and low out of state interview %</t>
  </si>
  <si>
    <r>
      <t>How much does this medical school *</t>
    </r>
    <r>
      <rPr>
        <b/>
        <u/>
        <sz val="12"/>
        <color theme="1"/>
        <rFont val="Calibri (Body)"/>
      </rPr>
      <t>appear</t>
    </r>
    <r>
      <rPr>
        <b/>
        <sz val="12"/>
        <color theme="1"/>
        <rFont val="Calibri (Body)"/>
      </rPr>
      <t>*</t>
    </r>
    <r>
      <rPr>
        <b/>
        <sz val="12"/>
        <color theme="1"/>
        <rFont val="Calibri"/>
        <family val="2"/>
        <scheme val="minor"/>
      </rPr>
      <t xml:space="preserve"> to base interview and/or admissions decisions on </t>
    </r>
    <r>
      <rPr>
        <b/>
        <u/>
        <sz val="12"/>
        <color theme="1"/>
        <rFont val="Calibri (Body)"/>
      </rPr>
      <t>state of residency/georgraphy</t>
    </r>
    <r>
      <rPr>
        <b/>
        <sz val="12"/>
        <color theme="1"/>
        <rFont val="Calibri"/>
        <family val="2"/>
        <scheme val="minor"/>
      </rPr>
      <t xml:space="preserve"> or alignment with a specifc</t>
    </r>
    <r>
      <rPr>
        <b/>
        <sz val="12"/>
        <color theme="1"/>
        <rFont val="Calibri (Body)"/>
      </rPr>
      <t xml:space="preserve"> </t>
    </r>
    <r>
      <rPr>
        <b/>
        <u/>
        <sz val="12"/>
        <color theme="1"/>
        <rFont val="Calibri (Body)"/>
      </rPr>
      <t>focus or mission</t>
    </r>
    <r>
      <rPr>
        <b/>
        <sz val="12"/>
        <color theme="1"/>
        <rFont val="Calibri"/>
        <family val="2"/>
        <scheme val="minor"/>
      </rPr>
      <t>? (See Admsn Prefs tab)</t>
    </r>
  </si>
  <si>
    <t xml:space="preserve">3) How wide is each school's science GPA distribution, specifically from the lower 25% to the lower 10%? </t>
  </si>
  <si>
    <t>General Information</t>
  </si>
  <si>
    <t>Based on public status, school statements, and low out of state interview %</t>
  </si>
  <si>
    <t>Based on public status, 23% out of state interviews, and 39% vs 3% differences in interviews/app for in vs out of state</t>
  </si>
  <si>
    <t>Based on public status, 7% out of state interviews, and 61% vs 1% differences in interviews/app for in vs out of state</t>
  </si>
  <si>
    <t>Based on public status, statements, 7% out of state interviews, and 35% vs 1% differences in interviews/app for in vs out of state</t>
  </si>
  <si>
    <t>Based on public status, statements, 27% out of state interviews, and 60% vs 5% differences in interviews/app for in vs out of state</t>
  </si>
  <si>
    <t>Based on public status and metrics, offset by the school's statement that ~30-40 % of class is out of state</t>
  </si>
  <si>
    <t>Balancing public status and statements with a resulting 30% out of state class</t>
  </si>
  <si>
    <t>Based on public status and differences in interviews/apps in state vs out of state</t>
  </si>
  <si>
    <t>Based on school's public status, 27% out of state interviews, and 23% vs 1% interviews/applications for in state and out of state respectively</t>
  </si>
  <si>
    <t>MCAT Indicator 
( = MCAT 25% - MCAT 10%)</t>
  </si>
  <si>
    <r>
      <t xml:space="preserve">1) Type in your state of residency abbreviation in cell </t>
    </r>
    <r>
      <rPr>
        <b/>
        <sz val="12"/>
        <color theme="1"/>
        <rFont val="Calibri"/>
        <family val="2"/>
        <scheme val="minor"/>
      </rPr>
      <t>F11</t>
    </r>
  </si>
  <si>
    <t>School's MCAT Range
10% - 90%</t>
  </si>
  <si>
    <t>School's GPA Range
10% - 90%</t>
  </si>
  <si>
    <r>
      <t xml:space="preserve">School's </t>
    </r>
    <r>
      <rPr>
        <b/>
        <u/>
        <sz val="12"/>
        <color theme="1"/>
        <rFont val="Calibri (Body)"/>
      </rPr>
      <t>science</t>
    </r>
    <r>
      <rPr>
        <b/>
        <sz val="12"/>
        <color theme="1"/>
        <rFont val="Calibri"/>
        <family val="2"/>
        <scheme val="minor"/>
      </rPr>
      <t>GPA Range
10% - 90%</t>
    </r>
  </si>
  <si>
    <t>Helpful MSAR reference range values</t>
  </si>
  <si>
    <r>
      <rPr>
        <b/>
        <u/>
        <sz val="12"/>
        <color theme="1"/>
        <rFont val="Calibri (Body)"/>
      </rPr>
      <t>science</t>
    </r>
    <r>
      <rPr>
        <b/>
        <sz val="12"/>
        <color theme="1"/>
        <rFont val="Calibri"/>
        <family val="2"/>
        <scheme val="minor"/>
      </rPr>
      <t>GPA Indicator 
( = sGPA 25% - sGPA 10%)</t>
    </r>
  </si>
  <si>
    <r>
      <t xml:space="preserve">Note 2: The Carle Illinois College of Medicine states it does </t>
    </r>
    <r>
      <rPr>
        <u/>
        <sz val="12"/>
        <color rgb="FFC00000"/>
        <rFont val="Calibri (Body)"/>
      </rPr>
      <t>not</t>
    </r>
    <r>
      <rPr>
        <sz val="12"/>
        <color rgb="FFC00000"/>
        <rFont val="Calibri"/>
        <family val="2"/>
        <scheme val="minor"/>
      </rPr>
      <t xml:space="preserve"> conduct interviews. Pennsylvania State University College of Medicine &amp; University of Texas at Austin Dell Medical School state they </t>
    </r>
    <r>
      <rPr>
        <u/>
        <sz val="12"/>
        <color rgb="FFC00000"/>
        <rFont val="Calibri (Body)"/>
      </rPr>
      <t>do</t>
    </r>
    <r>
      <rPr>
        <sz val="12"/>
        <color rgb="FFC00000"/>
        <rFont val="Calibri"/>
        <family val="2"/>
        <scheme val="minor"/>
      </rPr>
      <t xml:space="preserve"> conduct interviews but reported 0 interviews to the MSAR in the data.</t>
    </r>
  </si>
  <si>
    <r>
      <t xml:space="preserve">Note 1: Shades of green in columns F &amp; G are automatically conditionally formatted to shade higher probabilites of interviews and higher interview #s </t>
    </r>
    <r>
      <rPr>
        <b/>
        <sz val="12"/>
        <color theme="9" tint="-0.249977111117893"/>
        <rFont val="Calibri (Body)"/>
      </rPr>
      <t>darker</t>
    </r>
    <r>
      <rPr>
        <sz val="12"/>
        <color theme="9" tint="-0.249977111117893"/>
        <rFont val="Calibri (Body)"/>
      </rPr>
      <t xml:space="preserve"> </t>
    </r>
    <r>
      <rPr>
        <sz val="12"/>
        <color theme="1"/>
        <rFont val="Calibri"/>
        <family val="2"/>
        <scheme val="minor"/>
      </rPr>
      <t xml:space="preserve">and lower probabilties and interview #s </t>
    </r>
    <r>
      <rPr>
        <b/>
        <sz val="12"/>
        <color theme="9" tint="0.39997558519241921"/>
        <rFont val="Calibri (Body)"/>
      </rPr>
      <t>lighter</t>
    </r>
  </si>
  <si>
    <t>School information</t>
  </si>
  <si>
    <t>% Interviews Per Applications
(Based on School's Preferences &amp; Your In-State Out-of-State Status)</t>
  </si>
  <si>
    <t># of Interview Opportunities
(Based on School Preferences and Your  In-State Out-of-State Status)</t>
  </si>
  <si>
    <t>What is your state of residence?* Type in the two letter abbvreviation, then click Return/Enter to update the cells ➡️</t>
  </si>
  <si>
    <r>
      <t xml:space="preserve">2)  Select and click on your schools from the drop down menu in cells </t>
    </r>
    <r>
      <rPr>
        <b/>
        <sz val="12"/>
        <color rgb="FFC00000"/>
        <rFont val="Calibri"/>
        <family val="2"/>
        <scheme val="minor"/>
      </rPr>
      <t>C17</t>
    </r>
    <r>
      <rPr>
        <sz val="12"/>
        <color rgb="FFC00000"/>
        <rFont val="Calibri"/>
        <family val="2"/>
        <scheme val="minor"/>
      </rPr>
      <t xml:space="preserve"> to </t>
    </r>
    <r>
      <rPr>
        <b/>
        <sz val="12"/>
        <color rgb="FFC00000"/>
        <rFont val="Calibri"/>
        <family val="2"/>
        <scheme val="minor"/>
      </rPr>
      <t>C36</t>
    </r>
    <r>
      <rPr>
        <sz val="12"/>
        <color rgb="FFC00000"/>
        <rFont val="Calibri"/>
        <family val="2"/>
        <scheme val="minor"/>
      </rPr>
      <t>; typing the school's name probably won't work because of data validation rules</t>
    </r>
  </si>
  <si>
    <t>Although private, meaningful difference between in/out interviews/apps and out of state % interviews</t>
  </si>
  <si>
    <r>
      <t xml:space="preserve">*If no state of residence abbreviation is listed in cell </t>
    </r>
    <r>
      <rPr>
        <b/>
        <sz val="14"/>
        <color theme="1"/>
        <rFont val="Calibri"/>
        <family val="2"/>
        <scheme val="minor"/>
      </rPr>
      <t>F13</t>
    </r>
    <r>
      <rPr>
        <sz val="14"/>
        <color theme="1"/>
        <rFont val="Calibri"/>
        <family val="2"/>
        <scheme val="minor"/>
      </rPr>
      <t xml:space="preserve"> data presented below will be incorrect</t>
    </r>
  </si>
  <si>
    <t>Relevant results from searching for prefer, resident, and selection</t>
  </si>
  <si>
    <t>Calculations for School List &amp; Interviews tab</t>
  </si>
  <si>
    <t>Age Count Traditional</t>
  </si>
  <si>
    <t>Age Count Non-traditional</t>
  </si>
  <si>
    <t>Not-traditional students (Age 24+)</t>
  </si>
  <si>
    <t>% Students with research / lab premedical experiences</t>
  </si>
  <si>
    <t>If only a lower interview % OOS interviews that is still higher than approxiately 20%, or combination of factors that suggest some preference but not a strong preference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</si>
</sst>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4">
    <font>
      <sz val="12"/>
      <color theme="1"/>
      <name val="Calibri"/>
      <family val="2"/>
      <scheme val="minor"/>
    </font>
    <font>
      <b/>
      <sz val="12"/>
      <color theme="1"/>
      <name val="Calibri"/>
      <family val="2"/>
      <scheme val="minor"/>
    </font>
    <font>
      <sz val="20"/>
      <color rgb="FFFFFFFF"/>
      <name val="Chivo"/>
    </font>
    <font>
      <b/>
      <sz val="14"/>
      <color theme="1"/>
      <name val="Calibri"/>
      <family val="2"/>
      <scheme val="minor"/>
    </font>
    <font>
      <b/>
      <sz val="16"/>
      <color theme="1"/>
      <name val="Calibri"/>
      <family val="2"/>
      <scheme val="minor"/>
    </font>
    <font>
      <sz val="14"/>
      <color theme="1"/>
      <name val="Calibri"/>
      <family val="2"/>
      <scheme val="minor"/>
    </font>
    <font>
      <sz val="12"/>
      <color theme="1"/>
      <name val="Calibri"/>
      <family val="2"/>
      <scheme val="minor"/>
    </font>
    <font>
      <sz val="12"/>
      <color rgb="FFFF0000"/>
      <name val="Calibri"/>
      <family val="2"/>
      <scheme val="minor"/>
    </font>
    <font>
      <u/>
      <sz val="12"/>
      <color theme="10"/>
      <name val="Calibri"/>
      <family val="2"/>
      <scheme val="minor"/>
    </font>
    <font>
      <sz val="12"/>
      <color rgb="FFC00000"/>
      <name val="Calibri"/>
      <family val="2"/>
      <scheme val="minor"/>
    </font>
    <font>
      <sz val="12"/>
      <color rgb="FF000000"/>
      <name val="Calibri"/>
      <family val="2"/>
      <scheme val="minor"/>
    </font>
    <font>
      <b/>
      <sz val="12"/>
      <color rgb="FFC00000"/>
      <name val="Calibri"/>
      <family val="2"/>
      <scheme val="minor"/>
    </font>
    <font>
      <sz val="12"/>
      <color theme="0"/>
      <name val="Calibri"/>
      <family val="2"/>
      <scheme val="minor"/>
    </font>
    <font>
      <u/>
      <sz val="12"/>
      <color theme="1"/>
      <name val="Calibri"/>
      <family val="2"/>
      <scheme val="minor"/>
    </font>
    <font>
      <b/>
      <sz val="18"/>
      <color theme="1"/>
      <name val="Calibri"/>
      <family val="2"/>
      <scheme val="minor"/>
    </font>
    <font>
      <b/>
      <sz val="12"/>
      <color theme="9" tint="-0.249977111117893"/>
      <name val="Calibri (Body)"/>
    </font>
    <font>
      <sz val="12"/>
      <color theme="9" tint="-0.249977111117893"/>
      <name val="Calibri (Body)"/>
    </font>
    <font>
      <b/>
      <sz val="12"/>
      <color theme="9" tint="0.39997558519241921"/>
      <name val="Calibri (Body)"/>
    </font>
    <font>
      <b/>
      <sz val="12"/>
      <color theme="1"/>
      <name val="Calibri (Body)"/>
    </font>
    <font>
      <b/>
      <sz val="12"/>
      <color rgb="FF0070C0"/>
      <name val="Calibri"/>
      <family val="2"/>
      <scheme val="minor"/>
    </font>
    <font>
      <u/>
      <sz val="12"/>
      <color rgb="FFC00000"/>
      <name val="Calibri (Body)"/>
    </font>
    <font>
      <b/>
      <u/>
      <sz val="14"/>
      <color theme="1"/>
      <name val="Calibri"/>
      <family val="2"/>
      <scheme val="minor"/>
    </font>
    <font>
      <b/>
      <u/>
      <sz val="12"/>
      <color theme="1"/>
      <name val="Calibri (Body)"/>
    </font>
    <font>
      <b/>
      <sz val="14"/>
      <color rgb="FFC0000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73FE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bgColor indexed="64"/>
      </patternFill>
    </fill>
    <fill>
      <patternFill patternType="solid">
        <fgColor theme="1"/>
        <bgColor indexed="64"/>
      </patternFill>
    </fill>
    <fill>
      <patternFill patternType="solid">
        <fgColor theme="6"/>
        <bgColor indexed="64"/>
      </patternFill>
    </fill>
    <fill>
      <patternFill patternType="solid">
        <fgColor theme="9" tint="0.79998168889431442"/>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6" fillId="0" borderId="0" applyFont="0" applyFill="0" applyBorder="0" applyAlignment="0" applyProtection="0"/>
    <xf numFmtId="0" fontId="8" fillId="0" borderId="0" applyNumberFormat="0" applyFill="0" applyBorder="0" applyAlignment="0" applyProtection="0"/>
    <xf numFmtId="43" fontId="6" fillId="0" borderId="0" applyFont="0" applyFill="0" applyBorder="0" applyAlignment="0" applyProtection="0"/>
  </cellStyleXfs>
  <cellXfs count="101">
    <xf numFmtId="0" fontId="0" fillId="0" borderId="0" xfId="0"/>
    <xf numFmtId="0" fontId="2" fillId="0" borderId="0" xfId="0" applyFont="1"/>
    <xf numFmtId="9" fontId="0" fillId="0" borderId="0" xfId="0" applyNumberFormat="1"/>
    <xf numFmtId="0" fontId="0" fillId="0" borderId="0" xfId="0" applyAlignment="1">
      <alignment wrapText="1"/>
    </xf>
    <xf numFmtId="0" fontId="0" fillId="0" borderId="0" xfId="0" pivotButton="1"/>
    <xf numFmtId="0" fontId="0" fillId="0" borderId="0" xfId="0" applyAlignment="1">
      <alignment horizontal="left"/>
    </xf>
    <xf numFmtId="0" fontId="0" fillId="0" borderId="0" xfId="0" applyAlignment="1">
      <alignment horizontal="center"/>
    </xf>
    <xf numFmtId="0" fontId="1" fillId="0" borderId="0" xfId="0" applyFont="1" applyAlignment="1">
      <alignment horizontal="left" wrapText="1"/>
    </xf>
    <xf numFmtId="0" fontId="4" fillId="0" borderId="0" xfId="0" applyFont="1" applyAlignment="1">
      <alignment horizontal="left" wrapText="1"/>
    </xf>
    <xf numFmtId="0" fontId="3" fillId="0" borderId="0" xfId="0" applyFont="1"/>
    <xf numFmtId="0" fontId="0" fillId="3" borderId="0" xfId="0" applyFill="1"/>
    <xf numFmtId="0" fontId="1" fillId="3" borderId="3" xfId="0" applyFont="1" applyFill="1" applyBorder="1" applyAlignment="1">
      <alignment horizontal="center"/>
    </xf>
    <xf numFmtId="0" fontId="0" fillId="3" borderId="0" xfId="0" applyFill="1" applyAlignment="1">
      <alignment horizontal="center"/>
    </xf>
    <xf numFmtId="0" fontId="0" fillId="3" borderId="4" xfId="0" applyFill="1" applyBorder="1" applyAlignment="1">
      <alignment horizontal="center"/>
    </xf>
    <xf numFmtId="0" fontId="5" fillId="4" borderId="1" xfId="0" applyFont="1" applyFill="1" applyBorder="1"/>
    <xf numFmtId="0" fontId="0" fillId="6" borderId="0" xfId="0" applyFill="1"/>
    <xf numFmtId="0" fontId="0" fillId="7" borderId="0" xfId="0" applyFill="1"/>
    <xf numFmtId="0" fontId="8" fillId="0" borderId="0" xfId="2"/>
    <xf numFmtId="0" fontId="7" fillId="0" borderId="0" xfId="0" applyFont="1"/>
    <xf numFmtId="0" fontId="8" fillId="0" borderId="0" xfId="2" applyFill="1"/>
    <xf numFmtId="9" fontId="0" fillId="0" borderId="0" xfId="1" applyFont="1"/>
    <xf numFmtId="0" fontId="9" fillId="0" borderId="0" xfId="0" applyFont="1"/>
    <xf numFmtId="2" fontId="0" fillId="0" borderId="0" xfId="0" applyNumberFormat="1"/>
    <xf numFmtId="1" fontId="0" fillId="0" borderId="0" xfId="0" applyNumberFormat="1"/>
    <xf numFmtId="0" fontId="0" fillId="0" borderId="0" xfId="0" applyAlignment="1">
      <alignment horizontal="left" wrapText="1"/>
    </xf>
    <xf numFmtId="0" fontId="13" fillId="0" borderId="0" xfId="0" applyFont="1" applyAlignment="1">
      <alignment horizontal="left"/>
    </xf>
    <xf numFmtId="0" fontId="13" fillId="0" borderId="0" xfId="0" applyFont="1" applyAlignment="1">
      <alignment horizontal="left" wrapText="1"/>
    </xf>
    <xf numFmtId="0" fontId="13" fillId="0" borderId="0" xfId="0" applyFont="1" applyAlignment="1">
      <alignment wrapText="1"/>
    </xf>
    <xf numFmtId="0" fontId="12" fillId="8" borderId="0" xfId="0" applyFont="1" applyFill="1"/>
    <xf numFmtId="10" fontId="0" fillId="0" borderId="0" xfId="1" applyNumberFormat="1" applyFont="1" applyFill="1"/>
    <xf numFmtId="10" fontId="0" fillId="0" borderId="0" xfId="0" applyNumberFormat="1"/>
    <xf numFmtId="0" fontId="12" fillId="9" borderId="0" xfId="0" applyFont="1" applyFill="1"/>
    <xf numFmtId="0" fontId="12" fillId="9" borderId="0" xfId="0" applyFont="1" applyFill="1" applyAlignment="1">
      <alignment wrapText="1"/>
    </xf>
    <xf numFmtId="0" fontId="12" fillId="9" borderId="0" xfId="0" applyFont="1" applyFill="1" applyAlignment="1">
      <alignment horizontal="center" wrapText="1"/>
    </xf>
    <xf numFmtId="10" fontId="0" fillId="0" borderId="0" xfId="1" applyNumberFormat="1" applyFont="1"/>
    <xf numFmtId="10" fontId="0" fillId="3" borderId="0" xfId="1" applyNumberFormat="1" applyFont="1" applyFill="1"/>
    <xf numFmtId="10" fontId="0" fillId="3" borderId="4" xfId="1" applyNumberFormat="1" applyFont="1" applyFill="1" applyBorder="1"/>
    <xf numFmtId="164" fontId="0" fillId="3" borderId="0" xfId="3" applyNumberFormat="1" applyFont="1" applyFill="1"/>
    <xf numFmtId="164" fontId="0" fillId="3" borderId="4" xfId="3" applyNumberFormat="1" applyFont="1" applyFill="1" applyBorder="1"/>
    <xf numFmtId="0" fontId="0" fillId="4" borderId="0" xfId="0" applyFill="1"/>
    <xf numFmtId="0" fontId="0" fillId="4" borderId="4" xfId="0" applyFill="1" applyBorder="1"/>
    <xf numFmtId="164" fontId="3" fillId="2" borderId="0" xfId="3" applyNumberFormat="1" applyFont="1" applyFill="1"/>
    <xf numFmtId="0" fontId="1" fillId="6" borderId="0" xfId="0" applyFont="1" applyFill="1" applyAlignment="1">
      <alignment horizontal="right"/>
    </xf>
    <xf numFmtId="0" fontId="1" fillId="6" borderId="0" xfId="0" applyFont="1" applyFill="1"/>
    <xf numFmtId="0" fontId="1" fillId="7" borderId="0" xfId="0" applyFont="1" applyFill="1"/>
    <xf numFmtId="9" fontId="1" fillId="7" borderId="0" xfId="0" applyNumberFormat="1" applyFont="1" applyFill="1"/>
    <xf numFmtId="0" fontId="1" fillId="0" borderId="0" xfId="0" applyFont="1"/>
    <xf numFmtId="9" fontId="1" fillId="5" borderId="0" xfId="0" applyNumberFormat="1" applyFont="1" applyFill="1"/>
    <xf numFmtId="0" fontId="1" fillId="5" borderId="0" xfId="0" applyFont="1" applyFill="1"/>
    <xf numFmtId="0" fontId="1" fillId="7" borderId="0" xfId="0" applyFont="1" applyFill="1" applyAlignment="1">
      <alignment wrapText="1"/>
    </xf>
    <xf numFmtId="0" fontId="1" fillId="6" borderId="0" xfId="0" applyFont="1" applyFill="1" applyAlignment="1">
      <alignment wrapText="1"/>
    </xf>
    <xf numFmtId="0" fontId="19" fillId="6" borderId="0" xfId="0" applyFont="1" applyFill="1"/>
    <xf numFmtId="0" fontId="19" fillId="7" borderId="0" xfId="0" applyFont="1" applyFill="1"/>
    <xf numFmtId="0" fontId="1" fillId="3" borderId="3" xfId="0" applyFont="1" applyFill="1" applyBorder="1" applyAlignment="1">
      <alignment horizontal="center" wrapText="1"/>
    </xf>
    <xf numFmtId="0" fontId="21" fillId="0" borderId="0" xfId="0" applyFont="1"/>
    <xf numFmtId="10" fontId="9" fillId="0" borderId="0" xfId="1" applyNumberFormat="1" applyFont="1" applyFill="1"/>
    <xf numFmtId="0" fontId="0" fillId="0" borderId="6" xfId="0" applyBorder="1"/>
    <xf numFmtId="0" fontId="0" fillId="0" borderId="6" xfId="0" applyBorder="1" applyAlignment="1">
      <alignment horizontal="left"/>
    </xf>
    <xf numFmtId="0" fontId="1" fillId="0" borderId="6" xfId="0" applyFont="1" applyBorder="1" applyAlignment="1">
      <alignment horizontal="left" wrapText="1"/>
    </xf>
    <xf numFmtId="0" fontId="1" fillId="6" borderId="6" xfId="0" applyFont="1" applyFill="1" applyBorder="1" applyAlignment="1">
      <alignment horizontal="left" wrapText="1"/>
    </xf>
    <xf numFmtId="0" fontId="23" fillId="0" borderId="0" xfId="0" applyFont="1"/>
    <xf numFmtId="0" fontId="0" fillId="7" borderId="0" xfId="0" applyFill="1" applyAlignment="1">
      <alignment horizontal="left"/>
    </xf>
    <xf numFmtId="0" fontId="1" fillId="7" borderId="0" xfId="0" applyFont="1" applyFill="1" applyAlignment="1">
      <alignment horizontal="left" wrapText="1"/>
    </xf>
    <xf numFmtId="0" fontId="0" fillId="0" borderId="0" xfId="0" quotePrefix="1" applyAlignment="1">
      <alignment horizontal="left"/>
    </xf>
    <xf numFmtId="0" fontId="8" fillId="0" borderId="0" xfId="2" applyFill="1" applyAlignment="1">
      <alignment horizontal="left"/>
    </xf>
    <xf numFmtId="0" fontId="10" fillId="0" borderId="0" xfId="0" applyFont="1" applyAlignment="1">
      <alignment horizontal="left"/>
    </xf>
    <xf numFmtId="9" fontId="0" fillId="0" borderId="0" xfId="0" applyNumberFormat="1" applyAlignment="1">
      <alignment horizontal="left"/>
    </xf>
    <xf numFmtId="1" fontId="0" fillId="0" borderId="0" xfId="0" applyNumberFormat="1" applyAlignment="1">
      <alignment horizontal="left"/>
    </xf>
    <xf numFmtId="16" fontId="0" fillId="0" borderId="0" xfId="0" quotePrefix="1" applyNumberFormat="1" applyAlignment="1">
      <alignment horizontal="left"/>
    </xf>
    <xf numFmtId="0" fontId="19" fillId="6" borderId="0" xfId="0" applyFont="1" applyFill="1" applyAlignment="1">
      <alignment horizontal="left"/>
    </xf>
    <xf numFmtId="0" fontId="1" fillId="6" borderId="0" xfId="0" applyFont="1" applyFill="1" applyAlignment="1">
      <alignment horizontal="left" wrapText="1"/>
    </xf>
    <xf numFmtId="0" fontId="0" fillId="10" borderId="0" xfId="0" applyFill="1"/>
    <xf numFmtId="0" fontId="1" fillId="10" borderId="0" xfId="0" applyFont="1" applyFill="1"/>
    <xf numFmtId="0" fontId="3" fillId="0" borderId="0" xfId="0" applyFont="1" applyAlignment="1">
      <alignment horizontal="left" wrapText="1"/>
    </xf>
    <xf numFmtId="0" fontId="12" fillId="0" borderId="0" xfId="0" applyFont="1"/>
    <xf numFmtId="0" fontId="0" fillId="0" borderId="6" xfId="0" applyBorder="1" applyAlignment="1">
      <alignment horizontal="center"/>
    </xf>
    <xf numFmtId="0" fontId="1" fillId="11" borderId="6" xfId="0" applyFont="1" applyFill="1" applyBorder="1" applyAlignment="1">
      <alignment horizontal="center" wrapText="1"/>
    </xf>
    <xf numFmtId="0" fontId="5" fillId="0" borderId="0" xfId="0" applyFont="1"/>
    <xf numFmtId="0" fontId="0" fillId="5" borderId="0" xfId="0" applyFill="1" applyAlignment="1">
      <alignment horizontal="left" wrapText="1"/>
    </xf>
    <xf numFmtId="0" fontId="0" fillId="6" borderId="0" xfId="0" applyFill="1" applyAlignment="1">
      <alignment wrapText="1"/>
    </xf>
    <xf numFmtId="0" fontId="1" fillId="5" borderId="0" xfId="0" applyFont="1" applyFill="1" applyAlignment="1">
      <alignment wrapText="1"/>
    </xf>
    <xf numFmtId="0" fontId="1" fillId="7" borderId="6" xfId="0" applyFont="1" applyFill="1" applyBorder="1" applyAlignment="1">
      <alignment horizontal="left" wrapText="1"/>
    </xf>
    <xf numFmtId="0" fontId="1" fillId="7" borderId="6" xfId="0" applyFont="1" applyFill="1" applyBorder="1" applyAlignment="1">
      <alignment horizontal="center" wrapText="1"/>
    </xf>
    <xf numFmtId="0" fontId="1" fillId="7" borderId="6" xfId="0" applyFont="1" applyFill="1" applyBorder="1" applyAlignment="1">
      <alignment wrapText="1"/>
    </xf>
    <xf numFmtId="9" fontId="0" fillId="0" borderId="6" xfId="1" applyFont="1" applyBorder="1" applyAlignment="1">
      <alignment horizontal="center"/>
    </xf>
    <xf numFmtId="0" fontId="0" fillId="0" borderId="6" xfId="1" applyNumberFormat="1" applyFont="1" applyBorder="1" applyAlignment="1">
      <alignment horizontal="center"/>
    </xf>
    <xf numFmtId="0" fontId="0" fillId="0" borderId="6" xfId="0" applyBorder="1" applyAlignment="1">
      <alignment horizontal="left" wrapText="1"/>
    </xf>
    <xf numFmtId="0" fontId="0" fillId="0" borderId="6" xfId="0" applyBorder="1" applyAlignment="1">
      <alignment wrapText="1"/>
    </xf>
    <xf numFmtId="9" fontId="0" fillId="0" borderId="6" xfId="1" applyFont="1" applyBorder="1" applyAlignment="1">
      <alignment wrapText="1"/>
    </xf>
    <xf numFmtId="9" fontId="0" fillId="0" borderId="6" xfId="1" applyFont="1" applyBorder="1" applyAlignment="1">
      <alignment horizontal="left" wrapText="1"/>
    </xf>
    <xf numFmtId="0" fontId="3" fillId="0" borderId="0" xfId="0" applyFont="1" applyAlignment="1">
      <alignment horizontal="left" wrapText="1"/>
    </xf>
    <xf numFmtId="0" fontId="3" fillId="2" borderId="5" xfId="0" applyFont="1" applyFill="1" applyBorder="1" applyAlignment="1">
      <alignment horizontal="left"/>
    </xf>
    <xf numFmtId="0" fontId="3" fillId="0" borderId="0" xfId="0" applyFont="1" applyAlignment="1">
      <alignment horizontal="center"/>
    </xf>
    <xf numFmtId="0" fontId="3" fillId="0" borderId="2" xfId="0" applyFont="1" applyBorder="1" applyAlignment="1">
      <alignment horizontal="center"/>
    </xf>
    <xf numFmtId="0" fontId="5" fillId="0" borderId="0" xfId="0" applyFont="1" applyAlignment="1">
      <alignment horizontal="center"/>
    </xf>
    <xf numFmtId="0" fontId="14" fillId="6" borderId="6" xfId="0" applyFont="1" applyFill="1" applyBorder="1" applyAlignment="1">
      <alignment horizontal="center"/>
    </xf>
    <xf numFmtId="0" fontId="14" fillId="11" borderId="6" xfId="0" applyFont="1" applyFill="1" applyBorder="1" applyAlignment="1">
      <alignment horizontal="center"/>
    </xf>
    <xf numFmtId="0" fontId="14" fillId="0" borderId="6" xfId="0" applyFont="1" applyBorder="1" applyAlignment="1">
      <alignment horizontal="center"/>
    </xf>
    <xf numFmtId="0" fontId="1" fillId="10" borderId="0" xfId="0" applyFont="1" applyFill="1" applyAlignment="1">
      <alignment horizontal="center"/>
    </xf>
    <xf numFmtId="0" fontId="1" fillId="10" borderId="0" xfId="0" applyFont="1" applyFill="1" applyAlignment="1">
      <alignment horizontal="center" vertical="center"/>
    </xf>
    <xf numFmtId="0" fontId="19" fillId="5" borderId="0" xfId="0" applyFont="1" applyFill="1" applyAlignment="1">
      <alignment horizontal="left"/>
    </xf>
  </cellXfs>
  <cellStyles count="4">
    <cellStyle name="Comma" xfId="3" builtinId="3"/>
    <cellStyle name="Hyperlink" xfId="2" builtinId="8"/>
    <cellStyle name="Normal" xfId="0" builtinId="0"/>
    <cellStyle name="Percent" xfId="1" builtinId="5"/>
  </cellStyles>
  <dxfs count="849">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8AD8"/>
      <color rgb="FF73FEFF"/>
      <color rgb="FFFFD579"/>
      <color rgb="FFD5FC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4710.903753819446" createdVersion="8" refreshedVersion="8" minRefreshableVersion="3" recordCount="150" xr:uid="{4EAFD11A-6967-7248-AB81-FB5325129447}">
  <cacheSource type="worksheet">
    <worksheetSource ref="C6:BK156" sheet="MSAR Data"/>
  </cacheSource>
  <cacheFields count="61">
    <cacheField name="School" numFmtId="0">
      <sharedItems count="150">
        <s v="Albany Medical College"/>
        <s v="Albert Einstein College of Medicine"/>
        <s v="Baylor College of Medicine"/>
        <s v="Boston University School of Medicine"/>
        <s v="Brody School of Medicine at East Carolina University"/>
        <s v="California Northstate University College of Medicine"/>
        <s v="California University of Science and Medicine-School of Medicine"/>
        <s v="Carle Illinois College of Medicine"/>
        <s v="Case Western Reserve University School of Medicine"/>
        <s v="Central Michigan University College of Medicine"/>
        <s v="Charles E. Schmidt College of Medicine at Florida Atlantic University"/>
        <s v="Chicago Medical School at Rosalind Franklin University of Medicine &amp; Science"/>
        <s v="Columbia University Vagelos College of Physicians and Surgeons"/>
        <s v="Cooper Medical School of Rowan University"/>
        <s v="Creighton University School of Medicine"/>
        <s v="Donald and Barbara Zucker School of Medicine at Hofstra/Northwell"/>
        <s v="Drexel University College of Medicine"/>
        <s v="Duke University School of Medicine"/>
        <s v="East Tennessee State University James H. Quillen College of Medicine"/>
        <s v="Eastern Virginia Medical School"/>
        <s v="Emory University School of Medicine"/>
        <s v="Florida International University Herbert Wertheim College of Medicine"/>
        <s v="Florida State University College of Medicine"/>
        <s v="Frank H. Netter MD School of Medicine at Quinnipiac University"/>
        <s v="Geisel School of Medicine at Dartmouth"/>
        <s v="Geisinger Commonwealth School of Medicine"/>
        <s v="George Washington University School of Medicine and Health Sciences"/>
        <s v="Georgetown University School of Medicine"/>
        <s v="Hackensack Meridian School of Medicine"/>
        <s v="Harvard Medical School"/>
        <s v="Howard University College of Medicine"/>
        <s v="Icahn School of Medicine at Mount Sinai"/>
        <s v="Indiana University School of Medicine"/>
        <s v="Jacobs School of Medicine and Biomedical Sciences at the University at Buffalo"/>
        <s v="Johns Hopkins University School of Medicine"/>
        <s v="Kaiser Permanente Bernard J. Tyson School of Medicine"/>
        <s v="Keck School of Medicine of the University of Southern California"/>
        <s v="Kirk Kerkorian School of Medicine at UNLV"/>
        <s v="Lewis Katz School of Medicine at Temple University"/>
        <s v="Loma Linda University School of Medicine"/>
        <s v="Louisiana State University School of Medicine in New Orleans"/>
        <s v="Louisiana State University School of Medicine in Shreveport"/>
        <s v="Loyola University Chicago Stritch School of Medicine"/>
        <s v="Marshall University Joan C. Edwards School of Medicine"/>
        <s v="Mayo Clinic Alix School of Medicine"/>
        <s v="McGovern Medical School at the University of Texas Health Science Center at Houston"/>
        <s v="Medical College of Georgia at Augusta University"/>
        <s v="Medical College of Wisconsin"/>
        <s v="Medical University of South Carolina College of Medicine"/>
        <s v="Meharry Medical College"/>
        <s v="Mercer University School of Medicine"/>
        <s v="Michigan State University College of Human Medicine"/>
        <s v="Morehouse School of Medicine"/>
        <s v="New York Medical College"/>
        <s v="New York University Long Island School of Medicine"/>
        <s v="Northeast Ohio Medical University"/>
        <s v="Northwestern University The Feinberg School of Medicine"/>
        <s v="Nova Southeastern University Dr. Kiran C. Patel College of Allopathic Medicine"/>
        <s v="NYU Grossman School of Medicine"/>
        <s v="Oakland University William Beaumont School of Medicine"/>
        <s v="Ohio State University College of Medicine"/>
        <s v="Oregon Health &amp; Science University School of Medicine"/>
        <s v="Pennsylvania State University College of Medicine"/>
        <s v="Perelman School of Medicine at the University of Pennsylvania"/>
        <s v="Renaissance School of Medicine at Stony Brook University"/>
        <s v="Robert Larner, M.D., College of Medicine at the University of Vermont"/>
        <s v="Rush Medical College of Rush University Medical Center"/>
        <s v="Rutgers New Jersey Medical School"/>
        <s v="Rutgers, Robert Wood Johnson Medical School"/>
        <s v="Saint Louis University School of Medicine"/>
        <s v="Sidney Kimmel Medical College at Thomas Jefferson University"/>
        <s v="Southern Illinois University School of Medicine"/>
        <s v="Spencer Fox Eccles School of Medicine at University of Utah"/>
        <s v="Stanford University School of Medicine"/>
        <s v="State University of New York Upstate Medical University Alan and Marlene Norton College of Medicine"/>
        <s v="SUNY Downstate Health Sciences University College of Medicine"/>
        <s v="TCU School of Medicine"/>
        <s v="Texas A&amp;M Health Science Center College of Medicine"/>
        <s v="Texas Tech University Health Sciences Center Paul L. Foster School of Medicine"/>
        <s v="Texas Tech University Health Sciences Center School of Medicine"/>
        <s v="The University of Texas Health Science Center at San Antonio Joe R. and Teresa Lozano Long School of Medicine"/>
        <s v="The University of Toledo College of Medicine and Life Sciences"/>
        <s v="The Warren Alpert Medical School of Brown University"/>
        <s v="Tufts University School of Medicine"/>
        <s v="Tulane University School of Medicine"/>
        <s v="Uniformed Services University of the Health Sciences F. Edward Hebert School of Medicine"/>
        <s v="University of Alabama at Birmingham Marnix E. Heersink School of Medicine"/>
        <s v="University of Arizona College of Medicine"/>
        <s v="University of Arizona College of Medicine - Phoenix"/>
        <s v="University of Arkansas for Medical Sciences College of Medicine"/>
        <s v="University of California, Davis, School of Medicine"/>
        <s v="University of California, Irvine, School of Medicine"/>
        <s v="University of California, Los Angeles David Geffen School of Medicine"/>
        <s v="University of California, Riverside School of Medicine"/>
        <s v="University of California, San Diego School of Medicine"/>
        <s v="University of California, San Francisco, School of Medicine"/>
        <s v="University of Central Florida College of Medicine"/>
        <s v="University of Chicago Division of the Biological Sciences The Pritzker School of Medicine"/>
        <s v="University of Cincinnati College of Medicine"/>
        <s v="University of Colorado School of Medicine"/>
        <s v="University of Connecticut School of Medicine"/>
        <s v="University of Florida College of Medicine"/>
        <s v="University of Hawaii, John A. Burns School of Medicine"/>
        <s v="University of Houston College of Medicine"/>
        <s v="University of Illinois College of Medicine"/>
        <s v="University of Iowa Roy J. and Lucille A. Carver College of Medicine"/>
        <s v="University of Kansas School of Medicine"/>
        <s v="University of Kentucky College of Medicine"/>
        <s v="University of Louisville School of Medicine"/>
        <s v="University of Maryland School of Medicine"/>
        <s v="University of Massachusetts T.H. Chan School of Medicine"/>
        <s v="University of Miami Leonard M. Miller School of Medicine"/>
        <s v="University of Michigan Medical School"/>
        <s v="University of Minnesota Medical School"/>
        <s v="University of Mississippi School of Medicine"/>
        <s v="University of Missouri-Columbia School of Medicine"/>
        <s v="University of Missouri-Kansas City School of Medicine"/>
        <s v="University of Nebraska College of Medicine"/>
        <s v="University of Nevada, Reno School of Medicine"/>
        <s v="University of New Mexico School of Medicine"/>
        <s v="University of North Carolina at Chapel Hill School of Medicine"/>
        <s v="University of North Dakota School of Medicine and Health Sciences"/>
        <s v="University of Oklahoma College of Medicine"/>
        <s v="University of Pittsburgh School of Medicine"/>
        <s v="University of Rochester School of Medicine and Dentistry"/>
        <s v="University of South Alabama College of Medicine"/>
        <s v="University of South Carolina School of Medicine Columbia"/>
        <s v="University of South Carolina School of Medicine Greenville"/>
        <s v="University of South Dakota, Sanford School of Medicine"/>
        <s v="University of Tennessee Health Science Center College of Medicine"/>
        <s v="University of Texas at Austin Dell Medical School"/>
        <s v="University of Texas Medical Branch John Sealy School of Medicine"/>
        <s v="University of Texas Rio Grande Valley School of Medicine"/>
        <s v="University of Texas Southwestern Medical School"/>
        <s v="University of Virginia School of Medicine"/>
        <s v="University of Washington School of Medicine"/>
        <s v="University of Wisconsin School of Medicine and Public Health"/>
        <s v="USF Health Morsani College of Medicine"/>
        <s v="Vanderbilt University School of Medicine"/>
        <s v="Virginia Commonwealth University School of Medicine"/>
        <s v="Virginia Tech Carilion School of Medicine"/>
        <s v="Wake Forest University School of Medicine"/>
        <s v="Washington State University Elson S. Floyd College of Medicine"/>
        <s v="Washington University in St. Louis School of Medicine"/>
        <s v="Wayne State University School of Medicine"/>
        <s v="Weill Cornell Medicine"/>
        <s v="West Virginia University School of Medicine"/>
        <s v="Western Michigan University Homer Stryker M.D. School of Medicine"/>
        <s v="Wright State University Boonshoft School of Medicine"/>
        <s v="Yale School of Medicine"/>
      </sharedItems>
    </cacheField>
    <cacheField name="City, State" numFmtId="0">
      <sharedItems/>
    </cacheField>
    <cacheField name="State/Province" numFmtId="0">
      <sharedItems/>
    </cacheField>
    <cacheField name="School Type" numFmtId="0">
      <sharedItems/>
    </cacheField>
    <cacheField name="Admission policies and information" numFmtId="0">
      <sharedItems containsBlank="1" longText="1"/>
    </cacheField>
    <cacheField name="Estimated number of new entrants" numFmtId="0">
      <sharedItems containsMixedTypes="1" containsNumber="1" containsInteger="1" minValue="24" maxValue="366"/>
    </cacheField>
    <cacheField name="Does this medical school have a minimum MCAT for screening?" numFmtId="0">
      <sharedItems/>
    </cacheField>
    <cacheField name="Additional MCAT screening information" numFmtId="0">
      <sharedItems containsMixedTypes="1" containsNumber="1" containsInteger="1" minValue="494" maxValue="504" longText="1"/>
    </cacheField>
    <cacheField name="Does this medical school have a minimum GPA for screening?" numFmtId="0">
      <sharedItems/>
    </cacheField>
    <cacheField name="Additional GPA screening information" numFmtId="0">
      <sharedItems containsMixedTypes="1" containsNumber="1" minValue="2.8" maxValue="3.25" longText="1"/>
    </cacheField>
    <cacheField name="Does this medical school consider postbacc or graduate GPAs if the applicant has a lower undergraduate GPA?" numFmtId="0">
      <sharedItems/>
    </cacheField>
    <cacheField name="What is the minimum undergraduate GPA to consider an applicant's postbacc or graduate coursework?" numFmtId="0">
      <sharedItems containsMixedTypes="1" containsNumber="1" minValue="1" maxValue="3.7"/>
    </cacheField>
    <cacheField name="Minimum undergraduate GPA for consideration - additional information" numFmtId="0">
      <sharedItems containsMixedTypes="1" containsNumber="1" minValue="2.9" maxValue="3" longText="1"/>
    </cacheField>
    <cacheField name="Additional assessments required by this medical school " numFmtId="0">
      <sharedItems longText="1"/>
    </cacheField>
    <cacheField name="Accepts applications from Out-of-state Applicants" numFmtId="0">
      <sharedItems/>
    </cacheField>
    <cacheField name="Additional Information" numFmtId="0">
      <sharedItems containsBlank="1"/>
    </cacheField>
    <cacheField name="Community service / volunteer" numFmtId="0">
      <sharedItems containsString="0" containsBlank="1" containsNumber="1" minValue="0.76" maxValue="0.96"/>
    </cacheField>
    <cacheField name="Military service" numFmtId="9">
      <sharedItems containsSemiMixedTypes="0" containsString="0" containsNumber="1" minValue="0" maxValue="0.28000000000000003"/>
    </cacheField>
    <cacheField name="Physician shadowing / clinical observation" numFmtId="9">
      <sharedItems containsMixedTypes="1" containsNumber="1" minValue="0.7" maxValue="1"/>
    </cacheField>
    <cacheField name="Medical / clinical community service / volunteer" numFmtId="9">
      <sharedItems containsSemiMixedTypes="0" containsString="0" containsNumber="1" minValue="0.63" maxValue="0.96"/>
    </cacheField>
    <cacheField name="Medical / clinical paid employment" numFmtId="9">
      <sharedItems containsSemiMixedTypes="0" containsString="0" containsNumber="1" minValue="0.26" maxValue="0.85"/>
    </cacheField>
    <cacheField name="Research / lab" numFmtId="9">
      <sharedItems containsSemiMixedTypes="0" containsString="0" containsNumber="1" minValue="0.64" maxValue="1"/>
    </cacheField>
    <cacheField name="MCAT 10%" numFmtId="0">
      <sharedItems containsSemiMixedTypes="0" containsString="0" containsNumber="1" containsInteger="1" minValue="496" maxValue="518"/>
    </cacheField>
    <cacheField name="MCAT 25%" numFmtId="0">
      <sharedItems containsSemiMixedTypes="0" containsString="0" containsNumber="1" containsInteger="1" minValue="499" maxValue="520"/>
    </cacheField>
    <cacheField name="MCAT Med" numFmtId="0">
      <sharedItems containsSemiMixedTypes="0" containsString="0" containsNumber="1" containsInteger="1" minValue="503" maxValue="522"/>
    </cacheField>
    <cacheField name="MCAT 75%" numFmtId="0">
      <sharedItems containsSemiMixedTypes="0" containsString="0" containsNumber="1" containsInteger="1" minValue="508" maxValue="524"/>
    </cacheField>
    <cacheField name="MCAT 90%" numFmtId="0">
      <sharedItems containsSemiMixedTypes="0" containsString="0" containsNumber="1" containsInteger="1" minValue="512" maxValue="526"/>
    </cacheField>
    <cacheField name="GPA 10%" numFmtId="0">
      <sharedItems containsSemiMixedTypes="0" containsString="0" containsNumber="1" minValue="2.96" maxValue="3.85"/>
    </cacheField>
    <cacheField name="GPA 25%" numFmtId="0">
      <sharedItems containsSemiMixedTypes="0" containsString="0" containsNumber="1" minValue="3.21" maxValue="3.9"/>
    </cacheField>
    <cacheField name="GPA Med" numFmtId="0">
      <sharedItems containsSemiMixedTypes="0" containsString="0" containsNumber="1" minValue="3.46" maxValue="3.96"/>
    </cacheField>
    <cacheField name="GPA 75%" numFmtId="0">
      <sharedItems containsSemiMixedTypes="0" containsString="0" containsNumber="1" minValue="3.7" maxValue="3.99"/>
    </cacheField>
    <cacheField name="GPA 90%" numFmtId="0">
      <sharedItems containsSemiMixedTypes="0" containsString="0" containsNumber="1" minValue="3.84" maxValue="4"/>
    </cacheField>
    <cacheField name="sGPA 10%" numFmtId="0">
      <sharedItems containsSemiMixedTypes="0" containsString="0" containsNumber="1" minValue="2.59" maxValue="3.8"/>
    </cacheField>
    <cacheField name="sGPA 25%" numFmtId="0">
      <sharedItems containsSemiMixedTypes="0" containsString="0" containsNumber="1" minValue="2.93" maxValue="3.9"/>
    </cacheField>
    <cacheField name="sGPA 50%" numFmtId="0">
      <sharedItems containsSemiMixedTypes="0" containsString="0" containsNumber="1" minValue="3.28" maxValue="3.96"/>
    </cacheField>
    <cacheField name="sGPA 75%" numFmtId="0">
      <sharedItems containsMixedTypes="1" containsNumber="1" minValue="3.57" maxValue="4"/>
    </cacheField>
    <cacheField name="sGPA 90%" numFmtId="0">
      <sharedItems containsMixedTypes="1" containsNumber="1" minValue="3.81" maxValue="4"/>
    </cacheField>
    <cacheField name="Applications In-state" numFmtId="0">
      <sharedItems containsSemiMixedTypes="0" containsString="0" containsNumber="1" containsInteger="1" minValue="51" maxValue="6457"/>
    </cacheField>
    <cacheField name="Applications Out-state" numFmtId="0">
      <sharedItems containsSemiMixedTypes="0" containsString="0" containsNumber="1" containsInteger="1" minValue="1" maxValue="16769"/>
    </cacheField>
    <cacheField name="Applications International" numFmtId="0">
      <sharedItems containsSemiMixedTypes="0" containsString="0" containsNumber="1" containsInteger="1" minValue="0" maxValue="1045"/>
    </cacheField>
    <cacheField name="Applications Total" numFmtId="0">
      <sharedItems containsSemiMixedTypes="0" containsString="0" containsNumber="1" containsInteger="1" minValue="446" maxValue="17882"/>
    </cacheField>
    <cacheField name="Interviews In-state" numFmtId="0">
      <sharedItems containsSemiMixedTypes="0" containsString="0" containsNumber="1" containsInteger="1" minValue="0" maxValue="1058"/>
    </cacheField>
    <cacheField name="Interviews Out-state" numFmtId="0">
      <sharedItems containsSemiMixedTypes="0" containsString="0" containsNumber="1" containsInteger="1" minValue="0" maxValue="1422"/>
    </cacheField>
    <cacheField name="Interviews International" numFmtId="0">
      <sharedItems containsSemiMixedTypes="0" containsString="0" containsNumber="1" containsInteger="1" minValue="0" maxValue="76"/>
    </cacheField>
    <cacheField name="Interviews Total" numFmtId="0">
      <sharedItems containsSemiMixedTypes="0" containsString="0" containsNumber="1" containsInteger="1" minValue="0" maxValue="1834"/>
    </cacheField>
    <cacheField name="Matriculated In-state" numFmtId="0">
      <sharedItems containsSemiMixedTypes="0" containsString="0" containsNumber="1" containsInteger="1" minValue="4" maxValue="316"/>
    </cacheField>
    <cacheField name="Matriculated Out-state" numFmtId="0">
      <sharedItems containsSemiMixedTypes="0" containsString="0" containsNumber="1" containsInteger="1" minValue="0" maxValue="217"/>
    </cacheField>
    <cacheField name="Matriculated International" numFmtId="0">
      <sharedItems containsSemiMixedTypes="0" containsString="0" containsNumber="1" containsInteger="1" minValue="0" maxValue="22"/>
    </cacheField>
    <cacheField name="Matriculated Total" numFmtId="0">
      <sharedItems containsSemiMixedTypes="0" containsString="0" containsNumber="1" containsInteger="1" minValue="24" maxValue="366"/>
    </cacheField>
    <cacheField name="Percentage of matriculants with a graduate degree" numFmtId="9">
      <sharedItems containsSemiMixedTypes="0" containsString="0" containsNumber="1" minValue="0.02" maxValue="0.59"/>
    </cacheField>
    <cacheField name="Number of students entering from Postbaccalaureate programs" numFmtId="0">
      <sharedItems containsMixedTypes="1" containsNumber="1" minValue="0" maxValue="60"/>
    </cacheField>
    <cacheField name="0-18" numFmtId="0">
      <sharedItems containsSemiMixedTypes="0" containsString="0" containsNumber="1" containsInteger="1" minValue="0" maxValue="1"/>
    </cacheField>
    <cacheField name="19-23" numFmtId="0">
      <sharedItems containsSemiMixedTypes="0" containsString="0" containsNumber="1" containsInteger="1" minValue="7" maxValue="268"/>
    </cacheField>
    <cacheField name="24-29" numFmtId="0">
      <sharedItems containsSemiMixedTypes="0" containsString="0" containsNumber="1" containsInteger="1" minValue="8" maxValue="174"/>
    </cacheField>
    <cacheField name="30-39" numFmtId="0">
      <sharedItems containsSemiMixedTypes="0" containsString="0" containsNumber="1" containsInteger="1" minValue="0" maxValue="34"/>
    </cacheField>
    <cacheField name="40+" numFmtId="0">
      <sharedItems containsSemiMixedTypes="0" containsString="0" containsNumber="1" containsInteger="1" minValue="0" maxValue="4"/>
    </cacheField>
    <cacheField name="Research or thesis requirement during medical school" numFmtId="0">
      <sharedItems/>
    </cacheField>
    <cacheField name="Research or thesis, more information" numFmtId="0">
      <sharedItems/>
    </cacheField>
    <cacheField name="Grading System" numFmtId="0">
      <sharedItems/>
    </cacheField>
    <cacheField name="Student rankings" numFmtId="0">
      <sharedItems containsBlank="1"/>
    </cacheField>
    <cacheField name="Global health experiences during medical school" numFmtId="0">
      <sharedItems containsMixedTypes="1" containsNumber="1" minValue="0" maxValue="0.4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0">
  <r>
    <x v="0"/>
    <s v="Albany, NY"/>
    <s v="NY"/>
    <s v="Private"/>
    <s v="Not Available"/>
    <n v="143"/>
    <s v="No"/>
    <s v="Not provided"/>
    <s v="No"/>
    <s v="Not provided"/>
    <s v="Yes"/>
    <s v="Not provided"/>
    <s v="Not provided"/>
    <s v="None"/>
    <s v="Yes"/>
    <s v="No preference for In-state vs. Out-of-State"/>
    <n v="0.8"/>
    <n v="0.01"/>
    <n v="0.78"/>
    <n v="0.8"/>
    <n v="0.69"/>
    <n v="0.88"/>
    <n v="504"/>
    <n v="506"/>
    <n v="510"/>
    <n v="513"/>
    <n v="515"/>
    <n v="3.4"/>
    <n v="3.6"/>
    <n v="3.73"/>
    <n v="3.87"/>
    <n v="3.95"/>
    <n v="3.27"/>
    <n v="3.47"/>
    <n v="3.66"/>
    <n v="3.84"/>
    <n v="3.95"/>
    <n v="2223"/>
    <n v="11502"/>
    <n v="14"/>
    <n v="13739"/>
    <n v="259"/>
    <n v="468"/>
    <n v="0"/>
    <n v="727"/>
    <n v="48"/>
    <n v="95"/>
    <n v="0"/>
    <n v="143"/>
    <n v="0.17"/>
    <n v="2"/>
    <n v="0"/>
    <n v="80"/>
    <n v="59"/>
    <n v="4"/>
    <n v="0"/>
    <s v="No"/>
    <s v="Not Available"/>
    <s v="EH, E, G, M, U (Excellent with Honors, Excellent, Good, Marginal, Unsatisfactory)"/>
    <s v="Yes, in house, but not shared out of AMC."/>
    <n v="0.05"/>
  </r>
  <r>
    <x v="1"/>
    <s v="Bronx, NY"/>
    <s v="NY"/>
    <s v="Private"/>
    <s v="Detailed, see MSAR"/>
    <n v="183"/>
    <s v="No"/>
    <s v="Not provided"/>
    <s v="No"/>
    <s v="Not provided"/>
    <s v="Yes"/>
    <n v="3.3"/>
    <s v="3.3 is a suggested GPA but the whole application will be reviewed, especially for challenges that were overcome."/>
    <s v="None"/>
    <s v="Yes"/>
    <s v="Applicants are ineligible if they have completed 2 prior applications"/>
    <n v="0.88"/>
    <n v="0"/>
    <n v="0.85"/>
    <n v="0.88"/>
    <n v="0.48"/>
    <n v="0.97"/>
    <n v="509"/>
    <n v="513"/>
    <n v="516"/>
    <n v="518"/>
    <n v="520"/>
    <n v="3.43"/>
    <n v="3.66"/>
    <n v="3.82"/>
    <n v="3.92"/>
    <n v="3.96"/>
    <n v="3.28"/>
    <n v="3.56"/>
    <n v="3.77"/>
    <n v="3.91"/>
    <n v="3.97"/>
    <n v="1979"/>
    <n v="7714"/>
    <n v="74"/>
    <n v="9767"/>
    <n v="476"/>
    <n v="638"/>
    <n v="0"/>
    <n v="1114"/>
    <n v="97"/>
    <n v="84"/>
    <n v="2"/>
    <n v="183"/>
    <n v="7.0000000000000007E-2"/>
    <s v="22 students have entered with 9 or more post-bac credit hours"/>
    <n v="0"/>
    <n v="106"/>
    <n v="72"/>
    <n v="5"/>
    <n v="0"/>
    <s v="Yes"/>
    <s v="Scholarly paper required. See:_x000a_https://einsteinmed.edu/education/md-program/medical-student-research/scholarly-paper/"/>
    <s v="PF &amp; H,HP,P,LP,F"/>
    <s v="No"/>
    <n v="0.32"/>
  </r>
  <r>
    <x v="2"/>
    <s v="Houston, TX"/>
    <s v="TX"/>
    <s v="Private"/>
    <s v="Detailed, see MSAR"/>
    <n v="186"/>
    <s v="No"/>
    <s v="Not provided"/>
    <s v="No"/>
    <s v="Not provided"/>
    <s v="Not provided"/>
    <s v="Not provided"/>
    <s v="Not provided"/>
    <s v="CASPER"/>
    <s v="Yes"/>
    <s v="The admissions committee uses the same criteria to evaluate applicants whether they are in-state or out-of-state residents."/>
    <n v="0.86"/>
    <n v="0.01"/>
    <n v="0.9"/>
    <n v="0.85"/>
    <n v="0.27"/>
    <n v="0.96"/>
    <n v="511"/>
    <n v="515"/>
    <n v="518"/>
    <n v="521"/>
    <n v="524"/>
    <n v="3.68"/>
    <n v="3.81"/>
    <n v="3.92"/>
    <n v="3.98"/>
    <n v="4"/>
    <n v="3.59"/>
    <n v="3.75"/>
    <n v="3.91"/>
    <n v="3.99"/>
    <n v="4"/>
    <n v="2330"/>
    <n v="5198"/>
    <n v="170"/>
    <n v="7698"/>
    <n v="580"/>
    <n v="272"/>
    <n v="0"/>
    <n v="852"/>
    <n v="159"/>
    <n v="26"/>
    <n v="0"/>
    <n v="185"/>
    <n v="0.04"/>
    <s v="Not Available"/>
    <n v="0"/>
    <n v="161"/>
    <n v="23"/>
    <n v="1"/>
    <n v="0"/>
    <s v="Yes"/>
    <s v="A longitudinal inquiry project will be required for all students, on a topic of the student’s choosing. Projects range from research to educational scholarship, and aligned with a specialized pathway."/>
    <s v="https://www.bcm.edu/education/schools/medical-school/md-program/curriculum"/>
    <s v="Yes; for internal use and student advising, and incorporated into MSPE"/>
    <n v="0.12"/>
  </r>
  <r>
    <x v="3"/>
    <s v="Boston, MA"/>
    <s v="MA"/>
    <s v="Private"/>
    <s v="Detailed, see MSAR"/>
    <n v="120"/>
    <s v="No"/>
    <s v="BUSM utilizes a holistic review process whereby all applications are considered in their entirety."/>
    <s v="No"/>
    <s v="BUSM utilizes a holistic review process whereby all applications are considered in their entirety."/>
    <s v="Yes"/>
    <s v="Not provided"/>
    <s v="There is no minimum GPA to consider an applicant's postbacc or graduate coursework. BUSM utilizes a holistic review process whereby all applications are considered in their entirety. The Committee looks for evidence of solid knowledge in the basic sciences as evidenced by a combination of academic work, test scores, and other relevant experiences."/>
    <s v="CASPER"/>
    <s v="Yes"/>
    <s v="All applicants"/>
    <n v="0.86"/>
    <n v="0"/>
    <n v="0.8"/>
    <n v="0.84"/>
    <n v="0.44"/>
    <n v="0.94"/>
    <n v="512"/>
    <n v="516"/>
    <n v="519"/>
    <n v="521"/>
    <n v="524"/>
    <n v="3.56"/>
    <n v="3.7"/>
    <n v="3.86"/>
    <n v="3.95"/>
    <n v="3.99"/>
    <n v="3.4"/>
    <n v="3.6"/>
    <n v="3.84"/>
    <n v="3.95"/>
    <n v="4"/>
    <n v="950"/>
    <n v="10187"/>
    <n v="870"/>
    <n v="12007"/>
    <n v="119"/>
    <n v="848"/>
    <n v="26"/>
    <n v="993"/>
    <n v="19"/>
    <n v="127"/>
    <n v="5"/>
    <n v="151"/>
    <n v="0.23"/>
    <s v="There is neither a cap, nor a quota. There are typically 15-25 graduates of post-bac premed programs in each class."/>
    <n v="0"/>
    <n v="93"/>
    <n v="56"/>
    <n v="2"/>
    <n v="0"/>
    <s v="No"/>
    <s v="Not Available"/>
    <s v="Pass/Fail for the first 2 years and then Honors/High Pass/Pass/Fail for the clinical years."/>
    <s v="No"/>
    <n v="0.1"/>
  </r>
  <r>
    <x v="4"/>
    <s v="Greenville, NC"/>
    <s v="NC"/>
    <s v="Public"/>
    <s v="Detailed, see MSAR"/>
    <n v="86"/>
    <s v="No"/>
    <s v="n/a"/>
    <s v="No"/>
    <s v="Not provided"/>
    <s v="Yes"/>
    <s v="Not provided"/>
    <s v="Not provided"/>
    <s v="None"/>
    <s v="No"/>
    <m/>
    <n v="0.86"/>
    <n v="0.02"/>
    <n v="0.83"/>
    <n v="0.83"/>
    <n v="0.72"/>
    <n v="0.87"/>
    <n v="498"/>
    <n v="502"/>
    <n v="508"/>
    <n v="513"/>
    <n v="517"/>
    <n v="3.16"/>
    <n v="3.45"/>
    <n v="3.63"/>
    <n v="3.84"/>
    <n v="3.98"/>
    <n v="2.88"/>
    <n v="3.24"/>
    <n v="3.53"/>
    <n v="3.82"/>
    <n v="3.99"/>
    <n v="1204"/>
    <n v="3"/>
    <n v="2"/>
    <n v="1209"/>
    <n v="405"/>
    <n v="0"/>
    <n v="0"/>
    <n v="405"/>
    <n v="86"/>
    <n v="0"/>
    <n v="0"/>
    <n v="86"/>
    <n v="0.37"/>
    <s v="Not Available"/>
    <n v="0"/>
    <n v="24"/>
    <n v="55"/>
    <n v="5"/>
    <n v="2"/>
    <s v="No"/>
    <s v="Optional Research Distinction Track:_x000a_https://medicine.ecu.edu/medicaleducation/distinction-tracks/"/>
    <s v="A, B. C. F"/>
    <s v="Yes"/>
    <n v="0.12"/>
  </r>
  <r>
    <x v="5"/>
    <s v="Elk Grove, CA"/>
    <s v="CA"/>
    <s v="Private"/>
    <s v="Detailed, see MSAR"/>
    <n v="100"/>
    <s v="Yes"/>
    <n v="497"/>
    <s v="Yes"/>
    <s v="In order to move forward in the application process, applicants must meet the minimum total GPA requirement of a 2.80."/>
    <s v="Yes"/>
    <n v="2.8"/>
    <s v="Not provided"/>
    <s v="Writing Sample"/>
    <s v="Yes"/>
    <s v="No special preference for in state vs. out of state"/>
    <n v="0.79"/>
    <n v="0"/>
    <n v="0.76"/>
    <n v="0.88"/>
    <n v="0.44"/>
    <n v="0.95"/>
    <n v="509"/>
    <n v="511"/>
    <n v="514"/>
    <n v="517"/>
    <n v="521"/>
    <n v="3.5"/>
    <n v="3.66"/>
    <n v="3.81"/>
    <n v="3.91"/>
    <n v="3.98"/>
    <n v="3.38"/>
    <n v="3.55"/>
    <n v="3.77"/>
    <n v="3.9"/>
    <n v="3.99"/>
    <n v="3670"/>
    <n v="2218"/>
    <n v="64"/>
    <n v="5952"/>
    <n v="283"/>
    <n v="30"/>
    <n v="0"/>
    <n v="313"/>
    <n v="103"/>
    <n v="7"/>
    <n v="0"/>
    <n v="110"/>
    <n v="0.21"/>
    <n v="5"/>
    <n v="1"/>
    <n v="53"/>
    <n v="51"/>
    <n v="5"/>
    <n v="0"/>
    <s v="Yes"/>
    <s v="A required Self-Directed Student Scholarly Project is a one-year, research-based program to be completed during the 2nd year of medical school."/>
    <s v="Honors/Pass/Fail"/>
    <s v="Yes, ranking is used only for inclusion in the Dean's letter and residency application letters. Otherwise, ranking is not available."/>
    <n v="0.22"/>
  </r>
  <r>
    <x v="6"/>
    <s v="Colton, CA"/>
    <s v="CA"/>
    <s v="Private"/>
    <s v="Detailed, see MSAR"/>
    <n v="130"/>
    <s v="Yes"/>
    <n v="504"/>
    <s v="Yes"/>
    <s v=" CUSM-SOM prefers a total undergraduate GPA of 3.0 or above as well as BCPM (biology, chemistry, physics, and mathematics) GPA of 3.0 or above."/>
    <s v="Yes"/>
    <n v="3"/>
    <n v="3"/>
    <s v="None"/>
    <s v="Yes"/>
    <s v="Yes"/>
    <n v="0.81"/>
    <n v="0"/>
    <n v="0.81"/>
    <n v="0.92"/>
    <n v="0.56000000000000005"/>
    <n v="0.92"/>
    <n v="508"/>
    <n v="511"/>
    <n v="514"/>
    <n v="517"/>
    <n v="520"/>
    <n v="3.33"/>
    <n v="3.53"/>
    <n v="3.73"/>
    <n v="3.86"/>
    <n v="3.96"/>
    <n v="3.19"/>
    <n v="3.46"/>
    <n v="3.7"/>
    <n v="3.86"/>
    <n v="3.95"/>
    <n v="3955"/>
    <n v="2264"/>
    <n v="87"/>
    <n v="6306"/>
    <n v="519"/>
    <n v="10"/>
    <n v="0"/>
    <n v="529"/>
    <n v="126"/>
    <n v="3"/>
    <n v="0"/>
    <n v="129"/>
    <n v="0.19"/>
    <s v="Not Available"/>
    <n v="0"/>
    <n v="50"/>
    <n v="75"/>
    <n v="4"/>
    <n v="0"/>
    <s v="Yes"/>
    <s v="A research project is required. Students are encouraged to participate in research."/>
    <s v="Pass/Fail for first two years of the curriculum. Honors, High-Pass; Pass; Fail during the last two years of the curriculum"/>
    <s v="No"/>
    <s v="Unreported"/>
  </r>
  <r>
    <x v="7"/>
    <s v="Urbana, IL"/>
    <s v="IL"/>
    <s v="Public"/>
    <s v="Detailed, see MSAR"/>
    <n v="64"/>
    <s v="Yes"/>
    <n v="498"/>
    <s v="No"/>
    <s v="Not provided"/>
    <s v="No"/>
    <s v="Not provided"/>
    <s v="Not provided"/>
    <s v="PREview - Carle Illinois does not require the AAMC PREview™ exam. Tests taken for other reasons will be held separately for research purposes but will NOT be used for evaluation this cycle."/>
    <s v="Yes"/>
    <s v="Out-of-state applicants are considered equally with in-state applicants"/>
    <n v="0.87"/>
    <n v="0.02"/>
    <n v="0.88"/>
    <n v="0.9"/>
    <n v="0.49"/>
    <n v="0.94"/>
    <n v="506"/>
    <n v="510"/>
    <n v="513"/>
    <n v="517"/>
    <n v="522"/>
    <n v="3.43"/>
    <n v="3.55"/>
    <n v="3.73"/>
    <n v="3.9"/>
    <n v="3.98"/>
    <n v="3.3"/>
    <n v="3.54"/>
    <n v="3.69"/>
    <n v="3.87"/>
    <n v="3.99"/>
    <n v="504"/>
    <n v="1959"/>
    <n v="8"/>
    <n v="2471"/>
    <n v="0"/>
    <n v="0"/>
    <n v="0"/>
    <n v="0"/>
    <n v="10"/>
    <n v="37"/>
    <n v="0"/>
    <n v="47"/>
    <n v="0.32"/>
    <s v="Not Available"/>
    <n v="0"/>
    <n v="23"/>
    <n v="22"/>
    <n v="2"/>
    <n v="0"/>
    <s v="Yes"/>
    <s v="All students are required to complete a Capstone Project and a Data Science Project."/>
    <s v="Phase 1: Medical Engineering + Translational Sciences - Pass/Fail Phase 2: Major Clinical Experience - Honors, Pass, Fail Phase 3: Advanced Clinical and Engineering Education - Honors, Pass, Fail"/>
    <s v="Not Available"/>
    <s v="Unreported"/>
  </r>
  <r>
    <x v="8"/>
    <s v="Cleveland, OH"/>
    <s v="OH"/>
    <s v="Private"/>
    <s v="Detailed, see MSAR"/>
    <n v="216"/>
    <s v="No"/>
    <s v="Not applicable - we don't have a minimum MCAT score for screening."/>
    <s v="No"/>
    <s v="Not applicable - we don't have a minimum undergraduate GPA. Applicants must meet the pre-requisite coursework requirements prior to matriculation."/>
    <s v="Yes"/>
    <s v="Not provided"/>
    <s v="Not applicable - as each applicant is evaluated holistically within the context of their application."/>
    <s v="None"/>
    <s v="Yes"/>
    <s v="There is no difference in our admissions processes for OOS applicants."/>
    <n v="0.91"/>
    <n v="0.01"/>
    <n v="0.92"/>
    <n v="0.88"/>
    <n v="0.4"/>
    <n v="0.98"/>
    <n v="511"/>
    <n v="516"/>
    <n v="518"/>
    <n v="521"/>
    <n v="523"/>
    <n v="3.57"/>
    <n v="3.72"/>
    <n v="3.86"/>
    <n v="3.95"/>
    <n v="3.99"/>
    <n v="3.44"/>
    <n v="3.67"/>
    <n v="3.83"/>
    <n v="3.95"/>
    <n v="4"/>
    <n v="876"/>
    <n v="7230"/>
    <n v="724"/>
    <n v="8830"/>
    <n v="144"/>
    <n v="1022"/>
    <n v="34"/>
    <n v="1200"/>
    <n v="33"/>
    <n v="176"/>
    <n v="7"/>
    <n v="216"/>
    <n v="0.12"/>
    <s v="22 total from programs @ Wash U, Harvard Ext, Berkeley Ext, UCLA Ext, Cal St. Fullerton, U Washington, Florida Atlantic, Iowa St., CWRU PRIME, NYU, Northwestern, Penn"/>
    <n v="0"/>
    <n v="133"/>
    <n v="79"/>
    <n v="4"/>
    <n v="0"/>
    <s v="Yes"/>
    <s v="University Program: 16-week MD Thesis Research Block with many additional elective research opportunities as well. CCLCM: 10-week block in 1st &amp; 2nd year plus 1 yr for research thesis."/>
    <s v="UP: Pass/Fail in the first two years. No class ranking. CP: No grades are assigned. No class ranking. Our grading policies help to foster a non-competitive, collaborative learning environment."/>
    <s v="No. We have competency-based curricula. https://case.edu/medicine/admissions-programs/md-programs/curriculum/curriculum-overview"/>
    <n v="0.15"/>
  </r>
  <r>
    <x v="9"/>
    <s v="Mt Pleasant, MI"/>
    <s v="MI"/>
    <s v="Public"/>
    <s v="Detailed, see MSAR"/>
    <n v="104"/>
    <s v="Yes"/>
    <n v="500"/>
    <s v="Yes"/>
    <n v="3.25"/>
    <s v="Yes"/>
    <n v="2"/>
    <s v="Not provided"/>
    <s v="None"/>
    <s v="Yes"/>
    <s v="Approximately 20% of each class"/>
    <n v="0.95"/>
    <n v="0.02"/>
    <n v="0.85"/>
    <n v="0.91"/>
    <n v="0.79"/>
    <n v="0.94"/>
    <n v="502"/>
    <n v="504"/>
    <n v="508"/>
    <n v="512"/>
    <n v="516"/>
    <n v="3.27"/>
    <n v="3.5"/>
    <n v="3.69"/>
    <n v="3.89"/>
    <n v="3.95"/>
    <n v="3.08"/>
    <n v="3.34"/>
    <n v="3.58"/>
    <n v="3.85"/>
    <n v="3.95"/>
    <n v="1598"/>
    <n v="5305"/>
    <n v="529"/>
    <n v="7432"/>
    <n v="310"/>
    <n v="159"/>
    <n v="0"/>
    <n v="469"/>
    <n v="76"/>
    <n v="25"/>
    <n v="3"/>
    <n v="104"/>
    <n v="0.22"/>
    <s v="17% of entering students have taken at least 3 graduate/PostBacc courses"/>
    <n v="0"/>
    <n v="44"/>
    <n v="51"/>
    <n v="9"/>
    <n v="0"/>
    <s v="No"/>
    <s v="Research is encouraged and CMED offers many research opportunities."/>
    <s v="Pass/Fail"/>
    <s v="No"/>
    <n v="0.09"/>
  </r>
  <r>
    <x v="10"/>
    <s v="Boca Raton, FL"/>
    <s v="FL"/>
    <s v="Public"/>
    <s v="Not Available"/>
    <n v="64"/>
    <s v="Yes"/>
    <n v="497"/>
    <s v="Yes"/>
    <n v="3"/>
    <s v="Yes"/>
    <s v="3.3; preferred 3.7 graduate or post bacc GPA"/>
    <s v="Not provided"/>
    <s v="CASPER"/>
    <s v="Yes"/>
    <s v="30% of the class will be out-of -state applicants."/>
    <n v="0.86"/>
    <n v="0.01"/>
    <n v="1"/>
    <n v="0.88"/>
    <n v="0.36"/>
    <n v="0.94"/>
    <n v="509"/>
    <n v="511"/>
    <n v="513"/>
    <n v="515"/>
    <n v="518"/>
    <n v="3.51"/>
    <n v="3.67"/>
    <n v="3.8"/>
    <n v="3.93"/>
    <n v="3.99"/>
    <n v="3.31"/>
    <n v="3.6"/>
    <n v="3.76"/>
    <n v="3.91"/>
    <n v="4"/>
    <n v="2600"/>
    <n v="3408"/>
    <n v="23"/>
    <n v="6031"/>
    <n v="261"/>
    <n v="64"/>
    <n v="0"/>
    <n v="325"/>
    <n v="47"/>
    <n v="19"/>
    <n v="0"/>
    <n v="66"/>
    <n v="0.11"/>
    <n v="0.25"/>
    <n v="0"/>
    <n v="43"/>
    <n v="23"/>
    <n v="0"/>
    <n v="0"/>
    <s v="No"/>
    <s v="Optional"/>
    <s v="Pass/ Fail years 1 and 2 and 4. Honors, High Pass, Pass, Fail for year 3 clerkships"/>
    <s v="No"/>
    <n v="0.22"/>
  </r>
  <r>
    <x v="11"/>
    <s v="North Chicago, IL"/>
    <s v="IL"/>
    <s v="Private"/>
    <s v="Detailed, see MSAR"/>
    <n v="199"/>
    <s v="No"/>
    <s v="Not provided"/>
    <s v="No"/>
    <s v="Not provided"/>
    <s v="Yes"/>
    <s v="Not provided"/>
    <s v="Not provided"/>
    <s v="PREview"/>
    <s v="Yes"/>
    <s v="Must be a US Citizen, US Permanent Resident or have DACA status at time of application to be considered."/>
    <n v="0.93"/>
    <n v="0.01"/>
    <n v="0.86"/>
    <n v="0.91"/>
    <n v="0.65"/>
    <n v="0.93"/>
    <n v="508"/>
    <n v="511"/>
    <n v="514"/>
    <n v="516"/>
    <n v="519"/>
    <n v="3.46"/>
    <n v="3.65"/>
    <n v="3.78"/>
    <n v="3.9"/>
    <n v="3.96"/>
    <n v="3.36"/>
    <n v="3.55"/>
    <n v="3.73"/>
    <n v="3.9"/>
    <n v="3.97"/>
    <n v="1590"/>
    <n v="12485"/>
    <n v="120"/>
    <n v="14195"/>
    <n v="314"/>
    <n v="707"/>
    <n v="0"/>
    <n v="1021"/>
    <n v="96"/>
    <n v="92"/>
    <n v="0"/>
    <n v="188"/>
    <n v="0.3"/>
    <s v="Not Available"/>
    <n v="0"/>
    <n v="86"/>
    <n v="92"/>
    <n v="10"/>
    <n v="0"/>
    <s v="No"/>
    <s v="Not Available"/>
    <s v="Pass/fail during Phase I (M1 &amp; M2 years), Pass/high pass/honors during Phase II (M3 year), Variable during Phase III (M4 year)"/>
    <s v="No"/>
    <n v="0.21"/>
  </r>
  <r>
    <x v="12"/>
    <s v="New York, NY"/>
    <s v="NY"/>
    <s v="Private"/>
    <s v="Detailed, see MSAR"/>
    <n v="140"/>
    <s v="No"/>
    <s v="Not provided"/>
    <s v="No"/>
    <s v="Not provided"/>
    <s v="Yes"/>
    <s v="Not provided"/>
    <s v="We do not have a minimum undergraduate GPA to consider an applicant's postbacc or graduate coursework."/>
    <s v="None"/>
    <s v="Yes"/>
    <s v="All applicants"/>
    <n v="0.88"/>
    <n v="0.02"/>
    <n v="0.87"/>
    <n v="0.88"/>
    <n v="0.32"/>
    <n v="0.97"/>
    <n v="515"/>
    <n v="518"/>
    <n v="521"/>
    <n v="524"/>
    <n v="526"/>
    <n v="3.68"/>
    <n v="3.83"/>
    <n v="3.93"/>
    <n v="3.98"/>
    <n v="4"/>
    <n v="3.56"/>
    <n v="3.8"/>
    <n v="3.93"/>
    <n v="4"/>
    <n v="4"/>
    <n v="1232"/>
    <n v="6328"/>
    <n v="520"/>
    <n v="8080"/>
    <n v="103"/>
    <n v="741"/>
    <n v="8"/>
    <n v="852"/>
    <n v="30"/>
    <n v="108"/>
    <n v="0"/>
    <n v="138"/>
    <n v="0.13"/>
    <n v="36"/>
    <n v="0"/>
    <n v="75"/>
    <n v="59"/>
    <n v="4"/>
    <n v="0"/>
    <s v="Yes"/>
    <s v="A four to ten month long Scholarly Project is required during D&amp;I. Additional research projects are often pursued by VP&amp;S students."/>
    <s v="The Fundamentals Curriculum is pass/fail."/>
    <s v="Not Available"/>
    <n v="0.18"/>
  </r>
  <r>
    <x v="13"/>
    <s v="Camden, NJ"/>
    <s v="NJ"/>
    <s v="Public"/>
    <s v="Detailed, see MSAR"/>
    <n v="112"/>
    <s v="Not Provided"/>
    <s v="Not provided"/>
    <s v="Not Provided"/>
    <s v="Not provided"/>
    <s v="Not provided"/>
    <s v="Not provided"/>
    <s v="Not provided"/>
    <s v="PREview"/>
    <s v="Yes"/>
    <s v="Must be US citizen or Permanent Resident"/>
    <n v="0.88"/>
    <n v="0.03"/>
    <n v="0.88"/>
    <n v="0.89"/>
    <n v="0.5"/>
    <n v="0.95"/>
    <n v="507"/>
    <n v="509"/>
    <n v="513"/>
    <n v="517"/>
    <n v="520"/>
    <n v="3.62"/>
    <n v="3.71"/>
    <n v="3.84"/>
    <n v="3.92"/>
    <n v="3.98"/>
    <n v="3.5"/>
    <n v="3.62"/>
    <n v="3.8"/>
    <n v="3.91"/>
    <n v="3.98"/>
    <n v="1435"/>
    <n v="4666"/>
    <n v="5"/>
    <n v="6106"/>
    <n v="212"/>
    <n v="166"/>
    <n v="0"/>
    <n v="378"/>
    <n v="80"/>
    <n v="31"/>
    <n v="0"/>
    <n v="111"/>
    <n v="0.13"/>
    <s v="Variable"/>
    <n v="0"/>
    <n v="76"/>
    <n v="32"/>
    <n v="3"/>
    <n v="0"/>
    <s v="Yes"/>
    <s v="All students are required to complete a capstone project as a component of the Scholars Workshop course."/>
    <s v="Pass/Remediated Pass/Unsatisfactory for M1 and M2 years_x000a_Pass/Remediated Pass/High Pass/Honors/Unsatisfactory for M3 and M4 years"/>
    <s v="Not Available"/>
    <n v="0.06"/>
  </r>
  <r>
    <x v="14"/>
    <s v="Omaha, NE"/>
    <s v="NE"/>
    <s v="Private"/>
    <s v="Detailed, see MSAR"/>
    <n v="250"/>
    <s v="Yes"/>
    <s v="498 overall score is required in order to receive the secondary application invitation."/>
    <s v="No"/>
    <s v="Not provided"/>
    <s v="Yes"/>
    <n v="1"/>
    <s v="Creighton believes in remediation and will look at post bacc or graduate coursework BCPM GPA regardless of the undergraduate BCPM GPA."/>
    <s v="None"/>
    <s v="Yes"/>
    <s v="There is no difference in our admissions process for In-State and Out-of-State Applicants"/>
    <n v="0.96"/>
    <n v="0.01"/>
    <n v="0.95"/>
    <n v="0.87"/>
    <n v="0.53"/>
    <n v="0.93"/>
    <n v="509"/>
    <n v="511"/>
    <n v="514"/>
    <n v="517"/>
    <n v="520"/>
    <n v="3.57"/>
    <n v="3.71"/>
    <n v="3.85"/>
    <n v="3.95"/>
    <n v="3.99"/>
    <n v="3.46"/>
    <n v="3.64"/>
    <n v="3.81"/>
    <n v="3.93"/>
    <n v="4"/>
    <n v="197"/>
    <n v="6845"/>
    <n v="45"/>
    <n v="7087"/>
    <n v="62"/>
    <n v="812"/>
    <n v="1"/>
    <n v="875"/>
    <n v="12"/>
    <n v="217"/>
    <n v="1"/>
    <n v="230"/>
    <n v="0.13"/>
    <n v="0.05"/>
    <n v="0"/>
    <n v="129"/>
    <n v="97"/>
    <n v="4"/>
    <n v="0"/>
    <s v="No"/>
    <s v="Students may complete directed independent research in the summer after M1 year."/>
    <s v="Honors/Pass/Fail"/>
    <s v="No"/>
    <n v="0.38"/>
  </r>
  <r>
    <x v="15"/>
    <s v="Hempstead, NY"/>
    <s v="NY"/>
    <s v="Private"/>
    <s v="Detailed, see MSAR"/>
    <n v="99"/>
    <s v="Yes"/>
    <s v="A minimum composite score falling within or above the 50th percentile on the MCAT (along with a cumulative undergraduate GPA of 3.0 or above) is needed in order to receive a secondary application automatically._x000a__x000a_Applicants with extraordinary undergraduate or post-graduate experience, especially in the scientific and/or clinical setting, falling below the minimum listed, may request a secondary application."/>
    <s v="Yes"/>
    <s v="A cumulative undergraduate GPA of 3.0 or above (along with a minimum composite score falling within or above the 50th percentile on the MCAT) is needed to receive a secondary application automatically._x000a__x000a_Applicants with extraordinary undergraduate or post-graduate experience, especially in the scientific and/or clinical setting, falling below the minimum listed, may request a secondary application."/>
    <s v="Yes"/>
    <n v="3"/>
    <s v="Not provided"/>
    <s v="CASPER"/>
    <s v="Yes"/>
    <s v="We accept applicants from both in and out of state."/>
    <n v="0.88"/>
    <n v="0.01"/>
    <n v="0.88"/>
    <n v="0.87"/>
    <n v="0.43"/>
    <n v="0.95"/>
    <n v="511"/>
    <n v="515"/>
    <n v="519"/>
    <n v="521"/>
    <n v="523"/>
    <n v="3.56"/>
    <n v="3.72"/>
    <n v="3.84"/>
    <n v="3.93"/>
    <n v="3.98"/>
    <n v="3.4"/>
    <n v="3.63"/>
    <n v="3.82"/>
    <n v="3.93"/>
    <n v="3.99"/>
    <n v="1823"/>
    <n v="4221"/>
    <n v="45"/>
    <n v="6089"/>
    <n v="396"/>
    <n v="495"/>
    <n v="2"/>
    <n v="893"/>
    <n v="50"/>
    <n v="49"/>
    <n v="0"/>
    <n v="99"/>
    <n v="7.0000000000000007E-2"/>
    <n v="16"/>
    <n v="0"/>
    <n v="62"/>
    <n v="34"/>
    <n v="3"/>
    <n v="0"/>
    <s v="No"/>
    <s v="Not Available"/>
    <s v="Please refer to the grading policy on the school's website"/>
    <s v="No"/>
    <n v="0.03"/>
  </r>
  <r>
    <x v="16"/>
    <s v="Philadelphia, PA"/>
    <s v="PA"/>
    <s v="Private"/>
    <s v="Please see more information about Drexel College of Medicine and about our response to the COVID-19 pandemic on our website: https://drexel.edu/medicine/academics/md-program/md-program-admissions/"/>
    <n v="300"/>
    <s v="No"/>
    <s v="Not provided"/>
    <s v="No"/>
    <s v="Not provided"/>
    <s v="Yes"/>
    <s v="Not provided"/>
    <s v="Regardless of the undergraduate GPA, we always consider post baccalaureate and/or graduate grades and credit hours."/>
    <s v="CASPER"/>
    <s v="Yes"/>
    <s v="U.S. Citizens and Permanent residents from any state are welcomed."/>
    <n v="0.91"/>
    <n v="0.02"/>
    <n v="0.86"/>
    <n v="0.88"/>
    <n v="0.56000000000000005"/>
    <n v="0.94"/>
    <n v="507"/>
    <n v="510"/>
    <n v="512"/>
    <n v="514"/>
    <n v="516"/>
    <n v="3.33"/>
    <n v="3.61"/>
    <n v="3.79"/>
    <n v="3.9"/>
    <n v="3.97"/>
    <n v="3.2"/>
    <n v="3.52"/>
    <n v="3.73"/>
    <n v="3.89"/>
    <n v="3.98"/>
    <n v="1285"/>
    <n v="15382"/>
    <n v="15"/>
    <n v="16682"/>
    <n v="412"/>
    <n v="1422"/>
    <n v="0"/>
    <n v="1834"/>
    <n v="96"/>
    <n v="207"/>
    <n v="0"/>
    <n v="303"/>
    <n v="0.3"/>
    <n v="0.1"/>
    <n v="0"/>
    <n v="150"/>
    <n v="146"/>
    <n v="7"/>
    <n v="0"/>
    <s v="No"/>
    <s v="Though optional, many students conduct research."/>
    <s v="Preclinical pass/fail Clinical 4-tier (honors, highly satisfactory, satisfactory, unsatisfactory)"/>
    <s v="No"/>
    <n v="0.05"/>
  </r>
  <r>
    <x v="17"/>
    <s v="Durham, NC"/>
    <s v="NC"/>
    <s v="Private"/>
    <s v="Policies and updates will be made to the Duke School of Medicine Admissions website at https://medschool.duke.edu/education/student-services/office-admissions/admissions-faqs"/>
    <n v="120"/>
    <s v="Yes"/>
    <n v="500"/>
    <s v="Yes"/>
    <n v="2.8"/>
    <s v="Yes"/>
    <n v="2.8"/>
    <s v="Not provided"/>
    <s v="None"/>
    <s v="Yes"/>
    <s v="We consider out of state applicants"/>
    <n v="0.87"/>
    <n v="0"/>
    <n v="0.94"/>
    <n v="0.88"/>
    <n v="0.37"/>
    <n v="0.99"/>
    <n v="511"/>
    <n v="515"/>
    <n v="519"/>
    <n v="522"/>
    <n v="524"/>
    <n v="3.6"/>
    <n v="3.77"/>
    <n v="3.9"/>
    <n v="3.97"/>
    <n v="4"/>
    <n v="3.45"/>
    <n v="3.71"/>
    <n v="3.88"/>
    <n v="3.96"/>
    <n v="4"/>
    <n v="682"/>
    <n v="7861"/>
    <n v="527"/>
    <n v="9070"/>
    <n v="86"/>
    <n v="571"/>
    <n v="15"/>
    <n v="672"/>
    <n v="25"/>
    <n v="98"/>
    <n v="0"/>
    <n v="123"/>
    <n v="0.13"/>
    <s v="Not Available"/>
    <n v="0"/>
    <n v="69"/>
    <n v="52"/>
    <n v="2"/>
    <n v="0"/>
    <s v="No"/>
    <s v="Minimum 12 months required research to complete third year of medical school."/>
    <s v="Pass-Fall for the first year basic science curriculum, Honors-Pass-Fail for the second, third and fourth years of the curriculum"/>
    <s v="Students are not ranked at DUSOM"/>
    <n v="0.11"/>
  </r>
  <r>
    <x v="18"/>
    <s v="Johnson City, TN"/>
    <s v="TN"/>
    <s v="Public"/>
    <s v="Detailed, see MSAR"/>
    <n v="78"/>
    <s v="No"/>
    <s v="Not provided"/>
    <s v="No"/>
    <s v="Not provided"/>
    <s v="Yes"/>
    <s v="Not provided"/>
    <s v="There is no minimum required GPA for consideration of postbacc or graduate coursework. All visible coursework information is taken into consideration."/>
    <s v="ALTUS Suite (CASPer Situational Judgement Test, Snapshot &amp; Duet)"/>
    <s v="Yes"/>
    <s v="https://www.etsu.edu/com/sa/admissions/requirements/selectionfactors.php; See Admissions Preference"/>
    <n v="0.81"/>
    <n v="0.12"/>
    <n v="0.9"/>
    <n v="0.85"/>
    <n v="0.63"/>
    <n v="0.79"/>
    <n v="501"/>
    <n v="504"/>
    <n v="509"/>
    <n v="513"/>
    <n v="516"/>
    <n v="3.4"/>
    <n v="3.59"/>
    <n v="3.79"/>
    <n v="3.92"/>
    <n v="3.98"/>
    <n v="3.2"/>
    <n v="3.49"/>
    <n v="3.72"/>
    <n v="3.9"/>
    <n v="4"/>
    <n v="789"/>
    <n v="2300"/>
    <n v="10"/>
    <n v="3099"/>
    <n v="285"/>
    <n v="80"/>
    <n v="0"/>
    <n v="365"/>
    <n v="66"/>
    <n v="13"/>
    <n v="0"/>
    <n v="79"/>
    <n v="0.11"/>
    <s v="Not Available"/>
    <n v="0"/>
    <n v="38"/>
    <n v="34"/>
    <n v="7"/>
    <n v="1"/>
    <s v="No"/>
    <s v="Optional"/>
    <s v="Mixed"/>
    <s v="Yes"/>
    <n v="0.23"/>
  </r>
  <r>
    <x v="19"/>
    <s v="Norfolk, VA"/>
    <s v="VA"/>
    <s v="Public"/>
    <s v="Detailed, see MSAR"/>
    <n v="151"/>
    <s v="Yes"/>
    <n v="502"/>
    <s v="No"/>
    <s v="GPAs should be near or above our average to be considered a competitive applicant."/>
    <s v="Yes"/>
    <s v="Not provided"/>
    <s v="EVMS recognizes applicants who complete these programs want to prove they have the aptitude to handle the rigors of medical school and therefore, we take their academic work after undergraduate school into consideration. The minimum GPA is a fluid number as the MD Admissions Committee considers all coursework and grades."/>
    <s v="None"/>
    <s v="Yes"/>
    <s v="We accept up to 49 percent of out-of -state applicants"/>
    <n v="0.87"/>
    <n v="7.0000000000000007E-2"/>
    <n v="0.88"/>
    <n v="0.83"/>
    <n v="0.55000000000000004"/>
    <n v="0.86"/>
    <n v="507"/>
    <n v="510"/>
    <n v="513"/>
    <n v="515"/>
    <n v="519"/>
    <n v="3.21"/>
    <n v="3.5"/>
    <n v="3.72"/>
    <n v="3.89"/>
    <n v="3.96"/>
    <n v="3.01"/>
    <n v="3.43"/>
    <n v="3.66"/>
    <n v="3.87"/>
    <n v="3.96"/>
    <n v="1235"/>
    <n v="7630"/>
    <n v="7"/>
    <n v="8872"/>
    <n v="409"/>
    <n v="441"/>
    <n v="0"/>
    <n v="850"/>
    <n v="77"/>
    <n v="74"/>
    <n v="0"/>
    <n v="151"/>
    <n v="0.3"/>
    <s v="Not Available"/>
    <n v="0"/>
    <n v="74"/>
    <n v="66"/>
    <n v="10"/>
    <n v="1"/>
    <s v="No"/>
    <s v="Not Available"/>
    <s v="M1/M2 - Pass/Fail M3/M4 - Honors, High Pass, Pass and Fail"/>
    <s v="Yes"/>
    <n v="0.26"/>
  </r>
  <r>
    <x v="20"/>
    <s v="Atlanta, GA"/>
    <s v="GA"/>
    <s v="Private"/>
    <s v="Detailed, see MSAR"/>
    <n v="138"/>
    <s v="Yes"/>
    <n v="502"/>
    <s v="No"/>
    <s v="Not provided"/>
    <s v="Yes"/>
    <s v="Not provided"/>
    <s v="Not provided"/>
    <s v="None"/>
    <s v="Yes"/>
    <s v="All out-of-state applicants are eligible for admission."/>
    <n v="0.89"/>
    <n v="0.01"/>
    <n v="0.88"/>
    <n v="0.82"/>
    <n v="0.4"/>
    <n v="0.97"/>
    <n v="510"/>
    <n v="512"/>
    <n v="515"/>
    <n v="519"/>
    <n v="523"/>
    <n v="3.47"/>
    <n v="3.64"/>
    <n v="3.8"/>
    <n v="3.92"/>
    <n v="3.97"/>
    <n v="3.26"/>
    <n v="3.51"/>
    <n v="3.74"/>
    <n v="3.91"/>
    <n v="3.98"/>
    <n v="1096"/>
    <n v="12813"/>
    <n v="836"/>
    <n v="14745"/>
    <n v="112"/>
    <n v="519"/>
    <n v="39"/>
    <n v="670"/>
    <n v="24"/>
    <n v="107"/>
    <n v="8"/>
    <n v="139"/>
    <n v="0.18"/>
    <n v="18"/>
    <n v="0"/>
    <n v="63"/>
    <n v="76"/>
    <n v="0"/>
    <n v="0"/>
    <s v="Yes"/>
    <s v="A 5-month Discovery Phase provides Emory medical students with the opportunity to conduct a hypothesis-driven research project while working closely with a faculty mentor."/>
    <s v="The entire curriculum (pre-clinical and clinical) is now Pass/Fail. Emory believes that a pass/fail grading system encourages life-long learning, mitigates inequities, and promotes student well-being."/>
    <s v="No"/>
    <n v="0.08"/>
  </r>
  <r>
    <x v="21"/>
    <s v="Miami, FL"/>
    <s v="FL"/>
    <s v="Public"/>
    <s v="Detailed, see MSAR"/>
    <n v="120"/>
    <s v="No"/>
    <s v="Not provided"/>
    <s v="No"/>
    <s v="Not provided"/>
    <s v="Yes"/>
    <s v="Not provided"/>
    <s v="There is no minimum undergraduate GPA for consideration."/>
    <s v="None"/>
    <s v="Yes"/>
    <s v="All Applicants. Approximately 28% of accepted students for the 2019-2020 admissions cycle were from out of state."/>
    <m/>
    <n v="0.01"/>
    <n v="0.97"/>
    <n v="0.91"/>
    <n v="0.49"/>
    <n v="0.96"/>
    <n v="505"/>
    <n v="508"/>
    <n v="511"/>
    <n v="514"/>
    <n v="518"/>
    <n v="3.5"/>
    <n v="3.67"/>
    <n v="3.81"/>
    <n v="3.93"/>
    <n v="3.99"/>
    <n v="3.4"/>
    <n v="3.57"/>
    <n v="3.74"/>
    <n v="3.92"/>
    <n v="4"/>
    <n v="3002"/>
    <n v="4387"/>
    <n v="10"/>
    <n v="7399"/>
    <n v="333"/>
    <n v="179"/>
    <n v="0"/>
    <n v="512"/>
    <n v="108"/>
    <n v="27"/>
    <n v="0"/>
    <n v="135"/>
    <n v="0.11"/>
    <n v="13"/>
    <n v="0"/>
    <n v="85"/>
    <n v="49"/>
    <n v="1"/>
    <n v="0"/>
    <s v="Yes"/>
    <s v="Study in medical research and scholarship is a required part of the curriculum."/>
    <s v="Courses in the first two academic periods are pass/fail, with criteria for period honors. Third period clerkships are honors/near honors/pass/fail. Fourth period is pass/fail."/>
    <s v="Rank is used to identify the top 10% and report quartiles in the Medical Student Performance Evaluation."/>
    <n v="0.19"/>
  </r>
  <r>
    <x v="22"/>
    <s v="Tallahassee, FL"/>
    <s v="FL"/>
    <s v="Public"/>
    <s v="Detailed, see MSAR"/>
    <n v="120"/>
    <s v="Yes"/>
    <s v="Screening for MCAT takes place after submission of the Secondary Application and does not, except in special circumstances – consider applicants for admissions to the regular M.D. program who do not have an MCAT score of at least 498."/>
    <s v="Yes"/>
    <s v="Screening for GPA takes place after submission of the Secondary Application and does not, except in special circumstances – consider applicants for admissions to the regular M.D. program who do not have a GPA of at least 3.3."/>
    <s v="Yes"/>
    <s v="Not provided"/>
    <s v="Not provided"/>
    <s v="None"/>
    <s v="Yes"/>
    <s v="Out-of-state applicants are considered for admission if their county of residence is geographically contiguous with the State of Florida, or if they demonstrate significant ties to Florida."/>
    <n v="0.89"/>
    <n v="0.01"/>
    <n v="0.93"/>
    <n v="0.89"/>
    <n v="0.53"/>
    <n v="0.85"/>
    <n v="501"/>
    <n v="504"/>
    <n v="507"/>
    <n v="511"/>
    <n v="514"/>
    <n v="3.5"/>
    <n v="3.64"/>
    <n v="3.8"/>
    <n v="3.91"/>
    <n v="3.97"/>
    <n v="3.32"/>
    <n v="3.53"/>
    <n v="3.73"/>
    <n v="3.88"/>
    <n v="3.99"/>
    <n v="3188"/>
    <n v="4907"/>
    <n v="57"/>
    <n v="8152"/>
    <n v="235"/>
    <n v="15"/>
    <n v="0"/>
    <n v="250"/>
    <n v="117"/>
    <n v="3"/>
    <n v="0"/>
    <n v="120"/>
    <n v="0.15"/>
    <s v="Not Available"/>
    <n v="0"/>
    <n v="66"/>
    <n v="47"/>
    <n v="7"/>
    <n v="0"/>
    <s v="No"/>
    <s v="Not Available"/>
    <s v="Pass/Fail in the first two years; Honors/Pass/Fail in the clinical clerkships"/>
    <s v="No"/>
    <n v="0.25"/>
  </r>
  <r>
    <x v="23"/>
    <s v="Hamden, CT"/>
    <s v="CT"/>
    <s v="Private"/>
    <s v="COVID-19 Admissions Information - All required courses and labs administered online as well as those graded as Pass/Fail or Pass/No Credit as a result of the COVID-19 pandemic will be acceptable to meet Netter requirements."/>
    <n v="90"/>
    <s v="Yes"/>
    <s v="There is a sliding scale including MCAT, undergraduate, post-bac and graduate coursework."/>
    <s v="Yes"/>
    <s v="There is a sliding scale including MCAT, undergraduate, post-bac and graduate coursework."/>
    <s v="Yes"/>
    <n v="3"/>
    <s v="Not provided"/>
    <s v="None"/>
    <s v="Yes"/>
    <s v="All applicants"/>
    <n v="0.85"/>
    <n v="0.09"/>
    <n v="0.86"/>
    <n v="0.82"/>
    <n v="0.68"/>
    <n v="0.92"/>
    <n v="505"/>
    <n v="509"/>
    <n v="513"/>
    <n v="516"/>
    <n v="518"/>
    <n v="3.37"/>
    <n v="3.58"/>
    <n v="3.76"/>
    <n v="3.89"/>
    <n v="3.97"/>
    <n v="3.26"/>
    <n v="3.5"/>
    <n v="3.71"/>
    <n v="3.87"/>
    <n v="3.97"/>
    <n v="481"/>
    <n v="8702"/>
    <n v="28"/>
    <n v="9211"/>
    <n v="72"/>
    <n v="266"/>
    <n v="1"/>
    <n v="339"/>
    <n v="31"/>
    <n v="62"/>
    <n v="1"/>
    <n v="94"/>
    <n v="0.19"/>
    <n v="1"/>
    <n v="0"/>
    <n v="28"/>
    <n v="55"/>
    <n v="11"/>
    <n v="0"/>
    <s v="Yes"/>
    <s v="Students, under the guidance of a mentor, complete a capstone within eight content concentrations."/>
    <s v="Pass/Fail in Years One and Two; Honors/High Pass/Pass/Fail in Years Three and Four"/>
    <s v="No"/>
    <n v="0.17"/>
  </r>
  <r>
    <x v="24"/>
    <s v="Hanover, NH"/>
    <s v="NH"/>
    <s v="Private"/>
    <s v="Detailed, see MSAR"/>
    <n v="92"/>
    <s v="Yes"/>
    <s v="In order to receive a secondary application, applicants must present an MCAT score of 503 of above."/>
    <s v="No"/>
    <s v="There is no minimum undergraduate gpa requirement."/>
    <s v="Yes"/>
    <s v="Not provided"/>
    <s v="There is no minimum undergraduate gpa requirement."/>
    <s v="None"/>
    <s v="Yes"/>
    <s v="We accept out-of-state applicants."/>
    <n v="0.88"/>
    <n v="0.04"/>
    <n v="0.88"/>
    <n v="0.85"/>
    <n v="0.5"/>
    <n v="0.96"/>
    <n v="510"/>
    <n v="513"/>
    <n v="516"/>
    <n v="519"/>
    <n v="522"/>
    <n v="3.52"/>
    <n v="3.65"/>
    <n v="3.8"/>
    <n v="3.89"/>
    <n v="3.96"/>
    <n v="3.38"/>
    <n v="3.53"/>
    <n v="3.73"/>
    <n v="3.88"/>
    <n v="3.98"/>
    <n v="122"/>
    <n v="9400"/>
    <n v="993"/>
    <n v="10515"/>
    <n v="12"/>
    <n v="597"/>
    <n v="36"/>
    <n v="645"/>
    <n v="8"/>
    <n v="74"/>
    <n v="10"/>
    <n v="92"/>
    <n v="0.17"/>
    <n v="13"/>
    <n v="0"/>
    <n v="30"/>
    <n v="54"/>
    <n v="8"/>
    <n v="0"/>
    <s v="No"/>
    <s v="There is no research requirement, but approximately 80-90% of students complete a research experience."/>
    <s v="Pass/Fail in Phase 1"/>
    <s v="Students are not officially ranked. Pass/Fail in preclincal Phase 1. Honors - High Pass - Pass - Fail for clinical clerkships."/>
    <n v="0.17"/>
  </r>
  <r>
    <x v="25"/>
    <s v="Scranton, PA"/>
    <s v="PA"/>
    <s v="Private"/>
    <s v="Detailed, see MSAR"/>
    <n v="115"/>
    <s v="No"/>
    <s v="Not provided"/>
    <s v="No"/>
    <s v="Not provided"/>
    <s v="Yes"/>
    <s v="Not provided"/>
    <s v="Applications are reviewed in accordance with our holistic review process."/>
    <s v="PREview"/>
    <s v="Yes"/>
    <s v="Completed applications from out-of-state residents will be given full consideration"/>
    <n v="0.89"/>
    <n v="0.01"/>
    <n v="0.9"/>
    <n v="0.84"/>
    <n v="0.54"/>
    <n v="0.91"/>
    <n v="507"/>
    <n v="510"/>
    <n v="513"/>
    <n v="516"/>
    <n v="519"/>
    <n v="3.5"/>
    <n v="3.65"/>
    <n v="3.8"/>
    <n v="3.92"/>
    <n v="3.99"/>
    <n v="3.33"/>
    <n v="3.54"/>
    <n v="3.76"/>
    <n v="3.92"/>
    <n v="3.99"/>
    <n v="1092"/>
    <n v="5932"/>
    <n v="6"/>
    <n v="7030"/>
    <n v="451"/>
    <n v="477"/>
    <n v="0"/>
    <n v="928"/>
    <n v="80"/>
    <n v="34"/>
    <n v="0"/>
    <n v="114"/>
    <n v="0.24"/>
    <s v="Not Available"/>
    <n v="1"/>
    <n v="58"/>
    <n v="48"/>
    <n v="7"/>
    <n v="0"/>
    <s v="Yes"/>
    <s v="Longitudinal Community Health Intervention Projects (L-CHIPs)"/>
    <s v="Pass/Fail (Years 1 and 2)_x000a_Pass/High Pass/Honors/Fail (Years 3 and 4)"/>
    <s v="Rank at end of year 3 for MSPE purposes."/>
    <n v="0.08"/>
  </r>
  <r>
    <x v="26"/>
    <s v="Washington, DC"/>
    <s v="DC"/>
    <s v="Private"/>
    <s v="Please visit: https://smhs.gwu.edu/academics/md-program"/>
    <n v="180"/>
    <s v="No"/>
    <s v="MCAT scores that include a score of 123 or below are considered non-competitive. We will continue to take the highest of each subsection across MCAT exams."/>
    <s v="No"/>
    <s v="A cumulative GPA of below a 3.0 is considered non-competitive."/>
    <s v="Not provided"/>
    <s v="Not provided"/>
    <s v="Not"/>
    <s v="None"/>
    <s v="Yes"/>
    <s v="No geographic preferences."/>
    <n v="0.86"/>
    <n v="0.03"/>
    <n v="0.84"/>
    <n v="0.88"/>
    <n v="0.56000000000000005"/>
    <n v="0.89"/>
    <n v="506"/>
    <n v="509"/>
    <n v="512"/>
    <n v="514"/>
    <n v="517"/>
    <n v="3.5"/>
    <n v="3.61"/>
    <n v="3.74"/>
    <n v="3.86"/>
    <n v="3.94"/>
    <n v="3.31"/>
    <n v="3.49"/>
    <n v="3.66"/>
    <n v="3.83"/>
    <n v="3.94"/>
    <n v="83"/>
    <n v="16029"/>
    <n v="713"/>
    <n v="16825"/>
    <n v="49"/>
    <n v="993"/>
    <n v="40"/>
    <n v="1082"/>
    <n v="5"/>
    <n v="176"/>
    <n v="2"/>
    <n v="183"/>
    <n v="0.16"/>
    <s v="Not Available"/>
    <n v="0"/>
    <n v="79"/>
    <n v="98"/>
    <n v="6"/>
    <n v="0"/>
    <s v="No"/>
    <s v="Not Available"/>
    <s v="In Fundamentals of Medicine, students will be awarded a grade of Pass or Fail. In Fundamentals of Clinical Practice, students will be awarded a grade of Honors, High Pass, Pass, Conditional, or Fail."/>
    <s v="No"/>
    <n v="0.18"/>
  </r>
  <r>
    <x v="27"/>
    <s v="Washington, DC"/>
    <s v="DC"/>
    <s v="Private"/>
    <s v="Not Available"/>
    <n v="203"/>
    <s v="No"/>
    <s v="Not provided"/>
    <s v="No"/>
    <s v="Not provided"/>
    <s v="Not provided"/>
    <s v="Not provided"/>
    <s v="Not provided"/>
    <s v="None"/>
    <s v="Yes"/>
    <s v="We accept out-of-state students"/>
    <n v="0.91"/>
    <n v="0.03"/>
    <n v="0.89"/>
    <n v="0.91"/>
    <n v="0.53"/>
    <n v="0.96"/>
    <n v="507"/>
    <n v="510"/>
    <n v="513"/>
    <n v="516"/>
    <n v="520"/>
    <n v="3.39"/>
    <n v="3.62"/>
    <n v="3.78"/>
    <n v="3.9"/>
    <n v="3.97"/>
    <n v="3.23"/>
    <n v="3.53"/>
    <n v="3.73"/>
    <n v="3.88"/>
    <n v="3.97"/>
    <n v="68"/>
    <n v="16769"/>
    <n v="1045"/>
    <n v="17882"/>
    <n v="7"/>
    <n v="1076"/>
    <n v="75"/>
    <n v="1158"/>
    <n v="4"/>
    <n v="191"/>
    <n v="8"/>
    <n v="203"/>
    <n v="0.32"/>
    <s v="Not Available"/>
    <n v="0"/>
    <n v="89"/>
    <n v="109"/>
    <n v="4"/>
    <n v="1"/>
    <s v="Yes"/>
    <s v="Research project required"/>
    <s v="Pass/fail for pre-clinical curriculum; Tiered (Honors, High Pass, Pass, Fail) for clinical curriculum"/>
    <s v="Not Available"/>
    <n v="0.1"/>
  </r>
  <r>
    <x v="28"/>
    <s v="Nutley, NJ"/>
    <s v="NJ"/>
    <s v="Private"/>
    <s v="Detailed, see MSAR"/>
    <n v="150"/>
    <s v="Not Provided"/>
    <s v="Not provided"/>
    <s v="Not Provided"/>
    <s v="Not provided"/>
    <s v="Not provided"/>
    <s v="Not provided"/>
    <s v="Not provided"/>
    <s v="None"/>
    <s v="Yes"/>
    <m/>
    <n v="0.81"/>
    <n v="0"/>
    <n v="0.87"/>
    <n v="0.84"/>
    <n v="0.56000000000000005"/>
    <n v="0.91"/>
    <n v="507"/>
    <n v="511"/>
    <n v="513"/>
    <n v="516"/>
    <n v="519"/>
    <n v="3.44"/>
    <n v="3.58"/>
    <n v="3.71"/>
    <n v="3.86"/>
    <n v="3.94"/>
    <n v="3.27"/>
    <n v="3.47"/>
    <n v="3.63"/>
    <n v="3.85"/>
    <n v="3.94"/>
    <n v="1288"/>
    <n v="4770"/>
    <n v="11"/>
    <n v="6069"/>
    <n v="267"/>
    <n v="226"/>
    <n v="0"/>
    <n v="493"/>
    <n v="92"/>
    <n v="65"/>
    <n v="0"/>
    <n v="157"/>
    <n v="0.14000000000000001"/>
    <s v="Not Available"/>
    <n v="0"/>
    <n v="75"/>
    <n v="76"/>
    <n v="6"/>
    <n v="0"/>
    <s v="No"/>
    <s v="Not Available"/>
    <s v="Pre-Clerkship (Phase 1): Pass/Fail Clerkships (Phase 2): Tiered (Honors, High Pass, Pass, Fail)"/>
    <s v="We do not currently conduct internal student rankings."/>
    <n v="0"/>
  </r>
  <r>
    <x v="29"/>
    <s v="Boston, MA"/>
    <s v="MA"/>
    <s v="Private"/>
    <s v="Please visit our website for more information regarding our admissions policies: https://meded.hms.harvard.edu/admissions-policies"/>
    <n v="165"/>
    <s v="No"/>
    <s v="A holistic review is provided to each application with the MCAT scores only being one aspect of the review process."/>
    <s v="No"/>
    <s v="A holistic review of all application occurs regardless of GPA and/or test scores."/>
    <s v="Yes"/>
    <s v="Not provided"/>
    <s v="A holistic review of all application occurs regardless of GPA and/or test scores."/>
    <s v="None"/>
    <s v="Yes"/>
    <s v="n/a"/>
    <n v="0.88"/>
    <n v="0.03"/>
    <n v="0.91"/>
    <n v="0.89"/>
    <n v="0.32"/>
    <n v="0.98"/>
    <n v="514"/>
    <n v="517"/>
    <n v="520"/>
    <n v="523"/>
    <n v="525"/>
    <n v="3.79"/>
    <n v="3.88"/>
    <n v="3.95"/>
    <n v="3.98"/>
    <n v="4"/>
    <n v="3.74"/>
    <n v="3.86"/>
    <n v="3.95"/>
    <n v="4"/>
    <n v="4"/>
    <n v="635"/>
    <n v="7883"/>
    <n v="677"/>
    <n v="9195"/>
    <n v="97"/>
    <n v="715"/>
    <n v="39"/>
    <n v="851"/>
    <n v="19"/>
    <n v="134"/>
    <n v="11"/>
    <n v="164"/>
    <n v="0.23"/>
    <s v="Not Available"/>
    <n v="0"/>
    <n v="82"/>
    <n v="76"/>
    <n v="6"/>
    <n v="0"/>
    <s v="Yes"/>
    <s v="Scholarly project required for Pathways; thesis required for HST"/>
    <s v="Please visit our website for more information regarding our grading system."/>
    <s v="No"/>
    <n v="0.11"/>
  </r>
  <r>
    <x v="30"/>
    <s v="Washington, DC"/>
    <s v="DC"/>
    <s v="Private"/>
    <s v="Detailed, see MSAR"/>
    <n v="125"/>
    <s v="Yes"/>
    <n v="494"/>
    <s v="No"/>
    <s v="Not provided"/>
    <s v="Yes"/>
    <n v="2.5"/>
    <s v="Not provided"/>
    <s v="CASPER"/>
    <s v="Yes"/>
    <s v="There are no restrictions on out of state applicants."/>
    <n v="0.84"/>
    <n v="0.02"/>
    <n v="0.78"/>
    <n v="0.67"/>
    <n v="0.51"/>
    <n v="0.85"/>
    <n v="499"/>
    <n v="503"/>
    <n v="507"/>
    <n v="510"/>
    <n v="512"/>
    <n v="3.17"/>
    <n v="3.4"/>
    <n v="3.61"/>
    <n v="3.81"/>
    <n v="3.91"/>
    <n v="2.99"/>
    <n v="3.25"/>
    <n v="3.5"/>
    <n v="3.75"/>
    <n v="3.9"/>
    <n v="51"/>
    <n v="10380"/>
    <n v="780"/>
    <n v="11211"/>
    <n v="9"/>
    <n v="333"/>
    <n v="16"/>
    <n v="358"/>
    <n v="5"/>
    <n v="109"/>
    <n v="8"/>
    <n v="122"/>
    <n v="0.34"/>
    <n v="27"/>
    <n v="1"/>
    <n v="52"/>
    <n v="60"/>
    <n v="8"/>
    <n v="1"/>
    <s v="No"/>
    <s v="While not a requirement, 3/4 of the students complete research prior to graduation, typically during the summer of the first two years."/>
    <s v="Honors/Satisfactory/Unsatisfactory, in Year 3, clerkships have an additional designation of HP (High Pass)"/>
    <s v="Not Available"/>
    <n v="0.23"/>
  </r>
  <r>
    <x v="31"/>
    <s v="New York, NY"/>
    <s v="NY"/>
    <s v="Private"/>
    <s v="Detailed, see MSAR"/>
    <n v="120"/>
    <s v="No"/>
    <s v="Not provided"/>
    <s v="No"/>
    <s v="Not provided"/>
    <s v="Yes"/>
    <s v="Not provided"/>
    <s v="Postbacc and graduate coursework are considered and taken in the context of the application as a whole."/>
    <s v="None"/>
    <s v="Yes"/>
    <s v="https://icahn.mssm.edu/education/admissions/application"/>
    <n v="0.83"/>
    <n v="0.02"/>
    <n v="0.81"/>
    <n v="0.85"/>
    <n v="0.38"/>
    <n v="0.95"/>
    <n v="512"/>
    <n v="515"/>
    <n v="519"/>
    <n v="521"/>
    <n v="524"/>
    <n v="3.61"/>
    <n v="3.74"/>
    <n v="3.86"/>
    <n v="3.95"/>
    <n v="3.99"/>
    <n v="3.5"/>
    <n v="3.67"/>
    <n v="3.83"/>
    <n v="3.95"/>
    <n v="4"/>
    <n v="1592"/>
    <n v="6545"/>
    <n v="674"/>
    <n v="8811"/>
    <n v="154"/>
    <n v="512"/>
    <n v="12"/>
    <n v="678"/>
    <n v="38"/>
    <n v="78"/>
    <n v="4"/>
    <n v="120"/>
    <n v="7.0000000000000007E-2"/>
    <s v="12 students entering in 2021 indicated they attended a formal Postbaccalaureate program"/>
    <n v="0"/>
    <n v="68"/>
    <n v="47"/>
    <n v="5"/>
    <n v="0"/>
    <s v="Yes"/>
    <s v="All medical students have a research requirement: https://icahn.mssm.edu/education/medical/research/summer-programs"/>
    <s v="Pass/Fail in the first two years and Honors/High Pass/Pass/Fail in the clinical years."/>
    <s v="No"/>
    <n v="0.23"/>
  </r>
  <r>
    <x v="32"/>
    <s v="Indianapolis, IN"/>
    <s v="IN"/>
    <s v="Public"/>
    <s v="Detailed, see MSAR"/>
    <n v="366"/>
    <s v="No"/>
    <s v="Not provided"/>
    <s v="No"/>
    <s v="Not provided"/>
    <s v="No"/>
    <s v="Not provided"/>
    <s v="Not provided"/>
    <s v="CASPER"/>
    <s v="Case-by-case"/>
    <s v="Acceptance offers for out of state applicants represents 20% of the entering class."/>
    <n v="0.84"/>
    <n v="0.01"/>
    <n v="0.88"/>
    <n v="0.73"/>
    <n v="0.45"/>
    <n v="0.86"/>
    <n v="504"/>
    <n v="509"/>
    <n v="513"/>
    <n v="517"/>
    <n v="520"/>
    <n v="3.56"/>
    <n v="3.73"/>
    <n v="3.87"/>
    <n v="3.95"/>
    <n v="3.99"/>
    <n v="3.45"/>
    <n v="3.66"/>
    <n v="3.84"/>
    <n v="3.95"/>
    <n v="4"/>
    <n v="877"/>
    <n v="6322"/>
    <n v="34"/>
    <n v="7233"/>
    <n v="591"/>
    <n v="552"/>
    <n v="0"/>
    <n v="1143"/>
    <n v="316"/>
    <n v="50"/>
    <n v="0"/>
    <n v="366"/>
    <n v="0.09"/>
    <s v="Not Available"/>
    <n v="0"/>
    <n v="268"/>
    <n v="84"/>
    <n v="13"/>
    <n v="1"/>
    <s v="No"/>
    <s v="Not Available"/>
    <s v="Pre-clerkship courses are pass/fail. Clerkships, electives and sub-internships are honors and high pass."/>
    <s v="No"/>
    <n v="0.16"/>
  </r>
  <r>
    <x v="33"/>
    <s v="Buffalo, NY"/>
    <s v="NY"/>
    <s v="Public"/>
    <s v="Detailed, see MSAR"/>
    <n v="180"/>
    <s v="No"/>
    <s v="Not provided"/>
    <s v="No"/>
    <s v="Not provided"/>
    <s v="No"/>
    <s v="Not provided"/>
    <s v="Not provided"/>
    <s v="None"/>
    <s v="Yes"/>
    <s v="Apply if you have a competitive application"/>
    <n v="0.79"/>
    <n v="0.01"/>
    <n v="0.84"/>
    <n v="0.82"/>
    <n v="0.63"/>
    <n v="0.92"/>
    <n v="503"/>
    <n v="507"/>
    <n v="511"/>
    <n v="515"/>
    <n v="518"/>
    <n v="3.28"/>
    <n v="3.53"/>
    <n v="3.72"/>
    <n v="3.88"/>
    <n v="3.97"/>
    <n v="3.12"/>
    <n v="3.39"/>
    <n v="3.63"/>
    <n v="3.85"/>
    <n v="3.97"/>
    <n v="2385"/>
    <n v="3665"/>
    <n v="58"/>
    <n v="6108"/>
    <n v="495"/>
    <n v="119"/>
    <n v="0"/>
    <n v="614"/>
    <n v="162"/>
    <n v="22"/>
    <n v="0"/>
    <n v="184"/>
    <n v="0.2"/>
    <n v="4"/>
    <n v="0"/>
    <n v="93"/>
    <n v="86"/>
    <n v="5"/>
    <n v="0"/>
    <s v="No"/>
    <s v="Not Available"/>
    <s v="Pass / Fail for the first 2 years. Honors, High Satisfactory, Satisfactory, and Unsatisfactory for the last 2 clinical years."/>
    <s v="No"/>
    <n v="0.26"/>
  </r>
  <r>
    <x v="34"/>
    <s v="Baltimore, MD"/>
    <s v="MD"/>
    <s v="Private"/>
    <s v="Detailed, see MSAR"/>
    <n v="120"/>
    <s v="No"/>
    <s v="The Admissions Committee reviews each application holistically and considers multiple factors, including the distance traveled by the applicant."/>
    <s v="No"/>
    <s v="The Admissions Committee reviews each application holistically and considers multiple factors, including the distance traveled by the applicant."/>
    <s v="Yes"/>
    <n v="1"/>
    <s v="The Admissions Committee reviews each application holistically and considers multiple factors, including the distance traveled by the applicant."/>
    <s v="None"/>
    <s v="Yes"/>
    <s v="Yes: All applicants."/>
    <n v="0.89"/>
    <n v="0"/>
    <n v="0.94"/>
    <n v="0.96"/>
    <n v="0.36"/>
    <n v="1"/>
    <n v="518"/>
    <n v="520"/>
    <n v="522"/>
    <n v="524"/>
    <n v="526"/>
    <n v="3.85"/>
    <n v="3.9"/>
    <n v="3.95"/>
    <n v="3.99"/>
    <n v="4"/>
    <n v="3.8"/>
    <n v="3.88"/>
    <n v="3.95"/>
    <n v="4"/>
    <n v="4"/>
    <n v="446"/>
    <n v="6112"/>
    <n v="487"/>
    <n v="7045"/>
    <n v="40"/>
    <n v="543"/>
    <n v="20"/>
    <n v="603"/>
    <n v="10"/>
    <n v="108"/>
    <n v="2"/>
    <n v="120"/>
    <n v="0.09"/>
    <n v="9"/>
    <n v="1"/>
    <n v="92"/>
    <n v="26"/>
    <n v="1"/>
    <n v="0"/>
    <s v="No"/>
    <s v="Exceptional research opportunities are available. All students must do a scholarly concentration, which can be research-based. Nearly 99% of students have done research by the time they graduate."/>
    <s v="Basic courses in Years 1 and 2 are Pass/Fail. The Clerkships (clinical electives and advanced clerkships, clinical sub-internships) are on a 4 tier system."/>
    <s v="Not Available"/>
    <n v="0.11"/>
  </r>
  <r>
    <x v="35"/>
    <s v="Pasadena, CA"/>
    <s v="CA"/>
    <s v="Private"/>
    <s v="Detailed, see MSAR"/>
    <n v="50"/>
    <s v="No"/>
    <s v="Not provided"/>
    <s v="No"/>
    <s v="Not provided"/>
    <s v="Yes"/>
    <s v="Not provided"/>
    <s v="Not provided"/>
    <s v="None"/>
    <s v="Yes"/>
    <s v="We plan to admit students from across the United States."/>
    <n v="0.93"/>
    <n v="0.01"/>
    <n v="0.81"/>
    <n v="0.91"/>
    <n v="0.38"/>
    <n v="0.94"/>
    <n v="510"/>
    <n v="514"/>
    <n v="517"/>
    <n v="520"/>
    <n v="523"/>
    <n v="3.56"/>
    <n v="3.7"/>
    <n v="3.83"/>
    <n v="3.94"/>
    <n v="3.99"/>
    <n v="3.39"/>
    <n v="3.59"/>
    <n v="3.8"/>
    <n v="3.93"/>
    <n v="4"/>
    <n v="5059"/>
    <n v="6409"/>
    <n v="115"/>
    <n v="11583"/>
    <n v="319"/>
    <n v="397"/>
    <n v="0"/>
    <n v="716"/>
    <n v="26"/>
    <n v="22"/>
    <n v="2"/>
    <n v="50"/>
    <n v="0.14000000000000001"/>
    <s v="Not Available"/>
    <n v="0"/>
    <n v="22"/>
    <n v="26"/>
    <n v="2"/>
    <n v="0"/>
    <s v="Not provided"/>
    <s v="Each student will meaningfully explore an area of interest as they complete a scholarly project under the close guidance of a faculty member. Students access the Kaiser Permanente research enterprise."/>
    <s v="Phase 1 courses (Integrated Sciences, LIC, and REACH) are pass/fail. In Phase 2, Integrated Sciences and REACH are pass/fail; Phase 2 LIC and Phase 3 Clinical Experiences are graded on a tiered basis."/>
    <s v="Not Available"/>
    <s v="Unreported"/>
  </r>
  <r>
    <x v="36"/>
    <s v="Los Angeles, CA"/>
    <s v="CA"/>
    <s v="Private"/>
    <m/>
    <n v="186"/>
    <s v="No"/>
    <s v="We do not recommend that applicants with scores well below our 10th percentile apply at this time."/>
    <s v="No"/>
    <s v="GPA trends are as important as the scores themselves."/>
    <s v="Yes"/>
    <s v="Not provided"/>
    <s v="No minimum undergraduate GPA required. We consider postbacc grades a reliable indicator of academic strength. However, grades from graduate programs do not remediate a weak undergraduate performance. The exception to this would be a rigorous &quot;Special&quot; Master's Program designed for students interested in medical school."/>
    <s v="None"/>
    <s v="Yes"/>
    <s v="All applicants."/>
    <n v="0.84"/>
    <n v="0.01"/>
    <n v="0.84"/>
    <n v="0.89"/>
    <n v="0.42"/>
    <n v="0.94"/>
    <n v="509"/>
    <n v="512"/>
    <n v="517"/>
    <n v="518"/>
    <n v="520"/>
    <n v="3.46"/>
    <n v="3.61"/>
    <n v="3.79"/>
    <n v="3.92"/>
    <n v="3.97"/>
    <n v="3.31"/>
    <n v="3.53"/>
    <n v="3.75"/>
    <n v="3.91"/>
    <n v="3.98"/>
    <n v="4750"/>
    <n v="4457"/>
    <n v="334"/>
    <n v="9541"/>
    <n v="466"/>
    <n v="161"/>
    <n v="0"/>
    <n v="627"/>
    <n v="153"/>
    <n v="32"/>
    <n v="1"/>
    <n v="186"/>
    <n v="0.09"/>
    <n v="0.04"/>
    <n v="0"/>
    <n v="107"/>
    <n v="75"/>
    <n v="4"/>
    <n v="0"/>
    <s v="Yes"/>
    <s v="A Scholarly Project may be bench or clinical research."/>
    <s v="Pass/Fail in Years 1 &amp; 2. Honors, High Pass, Pass in Year 3. Credit, no credit in Year 4."/>
    <s v="No"/>
    <n v="0.1"/>
  </r>
  <r>
    <x v="37"/>
    <s v="Las Vegas, NV"/>
    <s v="NV"/>
    <s v="Public"/>
    <s v="Detailed, see MSAR"/>
    <n v="60"/>
    <s v="Yes"/>
    <n v="499"/>
    <s v="Yes"/>
    <s v="3.2 Cumulative and a 3.2 BCPM"/>
    <s v="Yes"/>
    <s v="Not provided"/>
    <s v="The last two years of study will also be assessed but the junior and senior year cannot replace a low undergraduate GPA that doesn't meet our minimum requirement. Only a post-bacc with qualifying credit hours and GPAs can move an applicant for further review in this situation."/>
    <s v="None"/>
    <s v="Case-by-case"/>
    <s v="Preference is given to out of state applicants with significant connections to Nevada. Visit our website for details"/>
    <n v="0.94"/>
    <n v="0.04"/>
    <n v="0.83"/>
    <n v="0.87"/>
    <n v="0.56000000000000005"/>
    <n v="0.92"/>
    <n v="504"/>
    <n v="507"/>
    <n v="510"/>
    <n v="514"/>
    <n v="517"/>
    <n v="3.44"/>
    <n v="3.59"/>
    <n v="3.83"/>
    <n v="3.94"/>
    <n v="3.99"/>
    <n v="3.3"/>
    <n v="3.52"/>
    <n v="3.76"/>
    <n v="3.93"/>
    <n v="4"/>
    <n v="319"/>
    <n v="1666"/>
    <n v="13"/>
    <n v="1998"/>
    <n v="211"/>
    <n v="86"/>
    <n v="0"/>
    <n v="297"/>
    <n v="50"/>
    <n v="10"/>
    <n v="0"/>
    <n v="60"/>
    <n v="7.0000000000000007E-2"/>
    <s v="Not Available"/>
    <n v="0"/>
    <n v="31"/>
    <n v="26"/>
    <n v="3"/>
    <n v="0"/>
    <s v="Yes"/>
    <s v="All students complete a scholarly research project."/>
    <s v="Preclinical- Pass/Fail; Clinical- Honors/High Pass/Pass/Fail"/>
    <s v="Students are not ranked"/>
    <n v="0.03"/>
  </r>
  <r>
    <x v="38"/>
    <s v="Philadelphia, PA"/>
    <s v="PA"/>
    <s v="Private"/>
    <s v="Detailed, see MSAR"/>
    <n v="220"/>
    <s v="Not Provided"/>
    <s v="Not provided"/>
    <s v="Not Provided"/>
    <s v="Not provided"/>
    <s v="Not provided"/>
    <s v="Not provided"/>
    <s v="Not"/>
    <s v="CASPER &amp; DUET"/>
    <s v="Yes"/>
    <s v="n/a"/>
    <n v="0.85"/>
    <n v="0.01"/>
    <n v="0.87"/>
    <n v="0.82"/>
    <n v="0.47"/>
    <n v="0.91"/>
    <n v="505"/>
    <n v="508"/>
    <n v="512"/>
    <n v="516"/>
    <n v="519"/>
    <n v="3.44"/>
    <n v="3.59"/>
    <n v="3.74"/>
    <n v="3.9"/>
    <n v="3.96"/>
    <n v="3.28"/>
    <n v="3.46"/>
    <n v="3.69"/>
    <n v="3.89"/>
    <n v="3.96"/>
    <n v="1381"/>
    <n v="13160"/>
    <n v="46"/>
    <n v="14587"/>
    <n v="331"/>
    <n v="729"/>
    <n v="1"/>
    <n v="1061"/>
    <n v="88"/>
    <n v="130"/>
    <n v="1"/>
    <n v="219"/>
    <n v="0.12"/>
    <n v="39"/>
    <n v="0"/>
    <n v="120"/>
    <n v="93"/>
    <n v="6"/>
    <n v="0"/>
    <s v="No"/>
    <s v="Students can receive academic credit for research electives during Phase 1 and in the summer between their first and second year. Research electives are also available in Phase 2 and 3"/>
    <s v="Phase 1 courses including Doctoring: Pass, Fail Phase 2 and 3 (clerkships/advanced clerkship/electives): Honors, High Pass, Pass, Fail"/>
    <s v="No"/>
    <n v="0.16"/>
  </r>
  <r>
    <x v="39"/>
    <s v="Loma Linda, CA"/>
    <s v="CA"/>
    <s v="Private"/>
    <s v="Detailed, see MSAR"/>
    <n v="176"/>
    <s v="No"/>
    <s v="Not provided"/>
    <s v="No"/>
    <s v="Not provided"/>
    <s v="Yes"/>
    <s v="Not provided"/>
    <s v="There is no minimum undergraduate GPA for a full, holistic application review."/>
    <s v="None"/>
    <s v="Yes"/>
    <s v="There is no preference for either in-state or out-of-state applicants."/>
    <n v="0.82"/>
    <n v="0.01"/>
    <n v="0.82"/>
    <n v="0.79"/>
    <n v="0.39"/>
    <n v="0.72"/>
    <n v="503"/>
    <n v="507"/>
    <n v="512"/>
    <n v="516"/>
    <n v="519"/>
    <n v="3.6"/>
    <n v="3.77"/>
    <n v="3.91"/>
    <n v="3.98"/>
    <n v="4"/>
    <n v="3.46"/>
    <n v="3.68"/>
    <n v="3.88"/>
    <n v="3.97"/>
    <n v="4"/>
    <n v="2901"/>
    <n v="3636"/>
    <n v="325"/>
    <n v="6862"/>
    <n v="164"/>
    <n v="195"/>
    <n v="32"/>
    <n v="391"/>
    <n v="85"/>
    <n v="72"/>
    <n v="19"/>
    <n v="176"/>
    <n v="0.06"/>
    <n v="10"/>
    <n v="1"/>
    <n v="121"/>
    <n v="47"/>
    <n v="7"/>
    <n v="0"/>
    <s v="No"/>
    <s v="Research opportunities are available to students, including a funded summer research opportunity following the freshman year."/>
    <s v="Pass/Fail; third-year students may distinguish themselves by earning high pass or honors in their clerkships."/>
    <s v="No"/>
    <n v="0.2"/>
  </r>
  <r>
    <x v="40"/>
    <s v="New Orleans, LA"/>
    <s v="LA"/>
    <s v="Public"/>
    <s v="For more information regarding LSUHSC School of Medicine’s policy changes due to COVID-19, please click this link and then the “COVID FAQ 2021” button on the left side bar to download our FAQ PDF: https://www.medschool.lsuhsc.edu/admissions/"/>
    <n v="200"/>
    <s v="No"/>
    <s v="Not provided"/>
    <s v="No"/>
    <s v="Not provided"/>
    <s v="Yes"/>
    <s v="Not provided"/>
    <s v="LSUHSC-New Orleans will substitute Post Bac or Graduate Science coursework for the applicant's undergraduate GPA. There is no minimum GPA"/>
    <s v="None"/>
    <s v="Yes"/>
    <s v="All out of state applicants will be pre-screened. Those applicants chosen to move to the next step will receive a secondary application."/>
    <n v="0.83"/>
    <n v="0.02"/>
    <n v="0.74"/>
    <n v="0.77"/>
    <n v="0.56999999999999995"/>
    <n v="0.72"/>
    <n v="503"/>
    <n v="506"/>
    <n v="510"/>
    <n v="514"/>
    <n v="517"/>
    <n v="3.23"/>
    <n v="3.6"/>
    <n v="3.81"/>
    <n v="3.94"/>
    <n v="3.99"/>
    <n v="3.09"/>
    <n v="3.48"/>
    <n v="3.76"/>
    <n v="3.93"/>
    <n v="4"/>
    <n v="754"/>
    <n v="3763"/>
    <n v="181"/>
    <n v="4698"/>
    <n v="449"/>
    <n v="64"/>
    <n v="0"/>
    <n v="513"/>
    <n v="176"/>
    <n v="16"/>
    <n v="0"/>
    <n v="192"/>
    <n v="0.22"/>
    <s v="Not Available"/>
    <n v="0"/>
    <n v="118"/>
    <n v="61"/>
    <n v="12"/>
    <n v="1"/>
    <s v="No"/>
    <s v="Not Available"/>
    <s v="Honors, High Pass, Pass and Fail"/>
    <s v="By Quartile"/>
    <n v="0.04"/>
  </r>
  <r>
    <x v="41"/>
    <s v="Shreveport, LA"/>
    <s v="LA"/>
    <s v="Public"/>
    <s v="Detailed, see MSAR"/>
    <n v="150"/>
    <s v="No"/>
    <s v="Not provided"/>
    <s v="No"/>
    <s v="Not provided"/>
    <s v="Yes"/>
    <s v="Not provided"/>
    <s v="Not provided"/>
    <s v="None"/>
    <s v="Yes"/>
    <s v="Louisiana residents preferred"/>
    <n v="0.77"/>
    <n v="0.01"/>
    <n v="0.8"/>
    <n v="0.63"/>
    <n v="0.56999999999999995"/>
    <n v="0.64"/>
    <n v="499"/>
    <n v="502"/>
    <n v="506"/>
    <n v="509"/>
    <n v="514"/>
    <n v="3.33"/>
    <n v="3.59"/>
    <n v="3.81"/>
    <n v="3.93"/>
    <n v="4"/>
    <n v="3.22"/>
    <n v="3.48"/>
    <n v="3.76"/>
    <n v="3.92"/>
    <n v="4"/>
    <n v="709"/>
    <n v="4946"/>
    <n v="12"/>
    <n v="5667"/>
    <n v="349"/>
    <n v="20"/>
    <n v="0"/>
    <n v="369"/>
    <n v="141"/>
    <n v="9"/>
    <n v="0"/>
    <n v="150"/>
    <n v="0.17"/>
    <s v="Not Available"/>
    <n v="0"/>
    <n v="99"/>
    <n v="47"/>
    <n v="3"/>
    <n v="1"/>
    <s v="No"/>
    <s v="Desirable, but not required."/>
    <s v="Pass/Fail"/>
    <s v="Not Available"/>
    <n v="0.04"/>
  </r>
  <r>
    <x v="42"/>
    <s v="Maywood, IL"/>
    <s v="IL"/>
    <s v="Private"/>
    <s v="Detailed, see MSAR"/>
    <n v="170"/>
    <s v="No"/>
    <s v="Not provided"/>
    <s v="No"/>
    <s v="Not provided"/>
    <s v="No"/>
    <s v="Not provided"/>
    <s v="Not provided"/>
    <s v="None"/>
    <s v="Yes"/>
    <s v="We are a private institution and accept applications from any state without quotas."/>
    <n v="0.91"/>
    <n v="0.01"/>
    <n v="0.86"/>
    <n v="0.88"/>
    <n v="0.59"/>
    <n v="0.97"/>
    <n v="507"/>
    <n v="509"/>
    <n v="512"/>
    <n v="515"/>
    <n v="518"/>
    <n v="3.42"/>
    <n v="3.59"/>
    <n v="3.78"/>
    <n v="3.89"/>
    <n v="3.97"/>
    <n v="3.28"/>
    <n v="3.5"/>
    <n v="3.71"/>
    <n v="3.87"/>
    <n v="3.97"/>
    <n v="1791"/>
    <n v="14103"/>
    <n v="145"/>
    <n v="16039"/>
    <n v="85"/>
    <n v="459"/>
    <n v="6"/>
    <n v="550"/>
    <n v="36"/>
    <n v="129"/>
    <n v="5"/>
    <n v="170"/>
    <n v="0.21"/>
    <n v="37"/>
    <n v="0"/>
    <n v="75"/>
    <n v="91"/>
    <n v="4"/>
    <n v="0"/>
    <s v="No"/>
    <s v=" Not Available"/>
    <s v="Pass/Fail"/>
    <s v="Not Available"/>
    <n v="0.28000000000000003"/>
  </r>
  <r>
    <x v="43"/>
    <s v="Huntington, WV"/>
    <s v="WV"/>
    <s v="Public"/>
    <s v="Detailed, see MSAR"/>
    <n v="80"/>
    <s v="Yes"/>
    <s v="The school prefers an MCAT score of 498 or higher. If an applicant is 1 or 2 points lower than the 498, the applicant is eligible for additional review if other elements of the application are exceptional. Applicants are referred to the “Profile of Entering Students” to determine their level of competitiveness."/>
    <s v="No"/>
    <s v="Not provided"/>
    <s v="Yes"/>
    <s v="Not provided"/>
    <s v="The school does not have a minimum GPA for screening. However, if an applicant has an undergraduate GPA of less than 3.0, it is highly suggested the applicant complete a graduate program in Biomedical Sciences or a similar degree/science major."/>
    <s v="CASPER"/>
    <s v="Case-by-case"/>
    <s v="Nonresidents must have strong ties to West Virginia, reside in a bordering state or have participated in a SOM pathway or pipeline program.. Other nonresidents are not considered.."/>
    <n v="0.77"/>
    <n v="0.01"/>
    <n v="0.84"/>
    <n v="0.69"/>
    <n v="0.32"/>
    <n v="0.79"/>
    <n v="498"/>
    <n v="501"/>
    <n v="505"/>
    <n v="510"/>
    <n v="514"/>
    <n v="3.24"/>
    <n v="3.52"/>
    <n v="3.76"/>
    <n v="3.93"/>
    <n v="4"/>
    <n v="3"/>
    <n v="3.33"/>
    <n v="3.68"/>
    <n v="3.88"/>
    <n v="4"/>
    <n v="197"/>
    <n v="2118"/>
    <n v="7"/>
    <n v="2322"/>
    <n v="148"/>
    <n v="61"/>
    <n v="0"/>
    <n v="209"/>
    <n v="63"/>
    <n v="17"/>
    <n v="0"/>
    <n v="80"/>
    <n v="0.24"/>
    <n v="22"/>
    <n v="0"/>
    <n v="49"/>
    <n v="28"/>
    <n v="2"/>
    <n v="1"/>
    <s v="No"/>
    <s v="Although no research is required, we have a significant participation in internal research efforts. Students present at our Marshall Research Day as well as submit publications to our own journal."/>
    <s v="The schools uses a pass/fail grading system during the first two years and a pass/fail/honors grading system during the third and fourth years."/>
    <s v="No"/>
    <n v="0.27"/>
  </r>
  <r>
    <x v="44"/>
    <s v="Rochester, MN"/>
    <s v="MN"/>
    <s v="Private"/>
    <s v="Detailed, see MSAR"/>
    <n v="105"/>
    <s v="Yes"/>
    <s v="Our current MCAT threshold for further consideration is a score of 508."/>
    <s v="No"/>
    <s v="Not provided"/>
    <s v="No"/>
    <s v="Not provided"/>
    <s v="Not provided"/>
    <s v="None"/>
    <s v="Yes"/>
    <s v="Must be a citizen or lawful permanent resident of the U.S.A., noncitizen national of the U.S.A., Asylee, Refugee, or proof FAFSA eligibility or Canadian provincial or federal financial aid support."/>
    <n v="0.86"/>
    <n v="0.03"/>
    <n v="0.91"/>
    <n v="0.89"/>
    <n v="0.49"/>
    <n v="0.95"/>
    <n v="511"/>
    <n v="516"/>
    <n v="520"/>
    <n v="522"/>
    <n v="524"/>
    <n v="3.58"/>
    <n v="3.78"/>
    <n v="3.93"/>
    <n v="3.99"/>
    <n v="4"/>
    <n v="3.51"/>
    <n v="3.76"/>
    <n v="3.93"/>
    <n v="3.99"/>
    <n v="4"/>
    <n v="354"/>
    <n v="4789"/>
    <n v="180"/>
    <n v="5323"/>
    <n v="129"/>
    <n v="664"/>
    <n v="30"/>
    <n v="823"/>
    <n v="11"/>
    <n v="94"/>
    <n v="1"/>
    <n v="106"/>
    <n v="0.13"/>
    <n v="14"/>
    <n v="0"/>
    <n v="57"/>
    <n v="42"/>
    <n v="7"/>
    <n v="0"/>
    <s v="Yes"/>
    <s v="Mandatory research requirement. Research can be conducted based on individual student schedules throughout their four years. Expectation to have one publication by year 4."/>
    <s v="Pass/Fail grading system in years 1 and 2. Honors/High Pass/Pass/Fail grading system in years 3 and 4."/>
    <s v="No"/>
    <n v="0.38"/>
  </r>
  <r>
    <x v="45"/>
    <s v="Houston, TX"/>
    <s v="TX"/>
    <s v="Public"/>
    <s v="Detailed, see MSAR"/>
    <n v="240"/>
    <s v="No"/>
    <s v="Not provided"/>
    <s v="No"/>
    <s v="Not provided"/>
    <s v="Not provided"/>
    <s v="Not provided"/>
    <s v="Not provided"/>
    <s v="CASPER"/>
    <s v="Yes"/>
    <s v="As a state school, we accept out of state applicants, but give preference Texas residents."/>
    <n v="0.89"/>
    <n v="0"/>
    <n v="0.93"/>
    <n v="0.85"/>
    <n v="0.37"/>
    <n v="0.92"/>
    <n v="506"/>
    <n v="510"/>
    <n v="514"/>
    <n v="517"/>
    <n v="521"/>
    <n v="3.63"/>
    <n v="3.77"/>
    <n v="3.89"/>
    <n v="3.97"/>
    <n v="4"/>
    <n v="3.52"/>
    <n v="3.68"/>
    <n v="3.87"/>
    <n v="3.98"/>
    <n v="4"/>
    <n v="5061"/>
    <n v="1540"/>
    <n v="40"/>
    <n v="6641"/>
    <n v="1058"/>
    <n v="87"/>
    <n v="0"/>
    <n v="1145"/>
    <n v="228"/>
    <n v="12"/>
    <n v="0"/>
    <n v="240"/>
    <n v="0.08"/>
    <s v="&gt;10"/>
    <n v="0"/>
    <n v="179"/>
    <n v="55"/>
    <n v="6"/>
    <n v="0"/>
    <s v="No"/>
    <s v="School offers a Summer Research Program and Scholarly Concentrations in multi-disciplinary fields."/>
    <s v="Honors, High Pass, Pass, Below Pass, Fail"/>
    <s v="No"/>
    <n v="0.14000000000000001"/>
  </r>
  <r>
    <x v="46"/>
    <s v="Augusta, GA"/>
    <s v="GA"/>
    <s v="Public"/>
    <s v="Detailed, see MSAR"/>
    <n v="264"/>
    <s v="Yes"/>
    <s v="Given the highly competitive nature of the applicant pool, applicants with GPAs less than 3.0 or an MCAT score of less than 496, are typically not considered competitive for interview."/>
    <s v="Yes"/>
    <s v="Given the highly competitive nature of the applicant pool, applicants with GPAs less than 3.0 or an MCAT score of less than 496, are typically not considered competitive for interview."/>
    <s v="Yes"/>
    <n v="3"/>
    <s v="The MCG Admissions Committee considers all completed relevant coursework in the context of the applicant's completed file."/>
    <s v="CASPER"/>
    <s v="Yes"/>
    <s v="Out-of-State students represent approximately 5% of the incoming class."/>
    <n v="0.87"/>
    <n v="0.01"/>
    <n v="0.91"/>
    <n v="0.86"/>
    <n v="0.45"/>
    <n v="0.89"/>
    <n v="507"/>
    <n v="510"/>
    <n v="514"/>
    <n v="517"/>
    <n v="521"/>
    <n v="3.53"/>
    <n v="3.67"/>
    <n v="3.84"/>
    <n v="3.94"/>
    <n v="3.99"/>
    <n v="3.39"/>
    <n v="3.59"/>
    <n v="3.81"/>
    <n v="3.93"/>
    <n v="4"/>
    <n v="1530"/>
    <n v="1866"/>
    <n v="6"/>
    <n v="3402"/>
    <n v="554"/>
    <n v="37"/>
    <n v="0"/>
    <n v="591"/>
    <n v="256"/>
    <n v="4"/>
    <n v="0"/>
    <n v="260"/>
    <n v="0.11"/>
    <s v="Not Available"/>
    <n v="0"/>
    <n v="187"/>
    <n v="67"/>
    <n v="6"/>
    <n v="0"/>
    <s v="No"/>
    <s v="Research opportunities available throughout all four years for students at both four-year campuses. Students may elect to participate in more intensive research experiences."/>
    <s v="Pass/ fail is used for the Foundations of Clinical Practice phase (1-18 months). Grading systems may vary by campus."/>
    <s v="Not Available"/>
    <n v="0.14000000000000001"/>
  </r>
  <r>
    <x v="47"/>
    <s v="Milwaukee, WI"/>
    <s v="WI"/>
    <s v="Private"/>
    <s v="Detailed, see MSAR"/>
    <n v="265"/>
    <s v="No"/>
    <s v="MCAT score(s) will be reviewed as one part of a holistic review process. While applicants with a wide range of scores are admitted, applicants are advised to review the mean and median scores of successful applicants at schools where they choose to apply."/>
    <s v="No"/>
    <s v="GPAs will be reviewed as one part of a holistic review process. Individual course grades, prerequisites, timing and breadth of coursework, and grade trends are all considered in the context of the other application materials. While applicants with a wide range of GPAs are admitted, applicants are advised to review the mean and median scores of successful applicants at schools where they choose to apply."/>
    <s v="Yes"/>
    <s v="Not provided"/>
    <s v="No minimum. We will consider an applicant's postbacc or graduate coursework regardless of undergraduate GPA."/>
    <s v="CASPER"/>
    <s v="Yes"/>
    <s v="All applicants; must meet eligibility requirements."/>
    <n v="0.87"/>
    <n v="0.02"/>
    <n v="0.87"/>
    <n v="0.84"/>
    <n v="0.65"/>
    <n v="0.91"/>
    <n v="503"/>
    <n v="506"/>
    <n v="511"/>
    <n v="515"/>
    <n v="518"/>
    <n v="3.36"/>
    <n v="3.59"/>
    <n v="3.75"/>
    <n v="3.89"/>
    <n v="3.97"/>
    <n v="3.22"/>
    <n v="3.47"/>
    <n v="3.69"/>
    <n v="3.87"/>
    <n v="3.97"/>
    <n v="813"/>
    <n v="9915"/>
    <n v="417"/>
    <n v="11145"/>
    <n v="334"/>
    <n v="470"/>
    <n v="30"/>
    <n v="834"/>
    <n v="143"/>
    <n v="112"/>
    <n v="10"/>
    <n v="265"/>
    <n v="0.14000000000000001"/>
    <s v="About 13% of our incoming class participated in postbaccalaureate programs."/>
    <n v="0"/>
    <n v="130"/>
    <n v="122"/>
    <n v="12"/>
    <n v="1"/>
    <s v="No"/>
    <s v="Students are not required to complete a thesis. Every medical student is required to participate in and present the results of a scholarly project."/>
    <s v="PF &amp; Other"/>
    <s v="MCW employs a Pass/Fail grading system for phase one."/>
    <n v="0.09"/>
  </r>
  <r>
    <x v="48"/>
    <s v="Charleston, SC"/>
    <s v="SC"/>
    <s v="Public"/>
    <s v="Detailed, see MSAR"/>
    <n v="166"/>
    <s v="Yes"/>
    <s v="Applicants must have a minimum MCAT of 496 to be considered for interviews."/>
    <s v="Not Provided"/>
    <s v="Not provided"/>
    <s v="Yes"/>
    <n v="3"/>
    <s v="Graduate or post-baccalaureate programs are considered Added Value. A minimum cumulative GPA of 3.0 is required."/>
    <s v="None"/>
    <s v="Yes"/>
    <s v="Out-of-state applicants must possess strong Close Ties to South Carolina. Out-of-state applicants must have superior academics and achievements. The average 513 MCAT and 3.8 cumulative undergrad GPA."/>
    <n v="0.8"/>
    <n v="0.01"/>
    <n v="0.87"/>
    <n v="0.75"/>
    <n v="0.5"/>
    <n v="0.88"/>
    <n v="506"/>
    <n v="508"/>
    <n v="511"/>
    <n v="515"/>
    <n v="520"/>
    <n v="3.46"/>
    <n v="3.68"/>
    <n v="3.85"/>
    <n v="3.96"/>
    <n v="4"/>
    <n v="3.33"/>
    <n v="3.57"/>
    <n v="3.8"/>
    <n v="3.96"/>
    <n v="4"/>
    <n v="661"/>
    <n v="3112"/>
    <n v="31"/>
    <n v="3804"/>
    <n v="340"/>
    <n v="60"/>
    <n v="0"/>
    <n v="400"/>
    <n v="151"/>
    <n v="18"/>
    <n v="0"/>
    <n v="169"/>
    <n v="0.16"/>
    <s v="Not Available"/>
    <n v="0"/>
    <n v="110"/>
    <n v="52"/>
    <n v="6"/>
    <n v="1"/>
    <s v="No"/>
    <s v="A high percentage of medical students engage in some type of research while in medical school."/>
    <s v="Pass/Fail"/>
    <s v="The College of Medicine does not rank students."/>
    <n v="0.05"/>
  </r>
  <r>
    <x v="49"/>
    <s v="Nashville, TN"/>
    <s v="TN"/>
    <s v="Private"/>
    <s v="https://home.mmc.edu/admissions/school-of-medicine/"/>
    <n v="115"/>
    <s v="No"/>
    <s v="Not provided"/>
    <s v="No"/>
    <s v="Not provided"/>
    <s v="No"/>
    <s v="Not provided"/>
    <s v="Not provided"/>
    <s v="CASPER"/>
    <s v="Yes"/>
    <s v="N/A"/>
    <n v="0.76"/>
    <n v="0.04"/>
    <n v="0.8"/>
    <n v="0.68"/>
    <n v="0.56000000000000005"/>
    <n v="0.8"/>
    <n v="496"/>
    <n v="499"/>
    <n v="503"/>
    <n v="508"/>
    <n v="512"/>
    <n v="2.96"/>
    <n v="3.21"/>
    <n v="3.46"/>
    <n v="3.7"/>
    <n v="3.84"/>
    <n v="2.59"/>
    <n v="2.93"/>
    <n v="3.28"/>
    <n v="3.57"/>
    <n v="3.81"/>
    <n v="402"/>
    <n v="8836"/>
    <n v="359"/>
    <n v="9597"/>
    <n v="194"/>
    <n v="24"/>
    <n v="0"/>
    <n v="218"/>
    <n v="23"/>
    <n v="91"/>
    <n v="0"/>
    <n v="114"/>
    <n v="0.59"/>
    <s v="Not Available"/>
    <n v="0"/>
    <n v="40"/>
    <n v="65"/>
    <n v="9"/>
    <n v="0"/>
    <s v="Yes"/>
    <s v="Encouraged in areas of health disparities."/>
    <s v="Not Available"/>
    <s v="Not Available"/>
    <n v="0.08"/>
  </r>
  <r>
    <x v="50"/>
    <s v="Macon, GA"/>
    <s v="GA"/>
    <s v="Private"/>
    <s v="https://medicine.mercer.edu/admissions/doctor-of-medicine/admissions-process/"/>
    <n v="150"/>
    <s v="Yes"/>
    <s v="MCAT minimum is a 25th percentile."/>
    <s v="Not Provided"/>
    <s v="&quot;Not Provided&quot;"/>
    <s v="Not provided"/>
    <s v="Not provided"/>
    <s v="Not provided"/>
    <s v="CASPER"/>
    <s v="No"/>
    <m/>
    <n v="0.83"/>
    <n v="0.01"/>
    <n v="0.91"/>
    <n v="0.71"/>
    <n v="0.51"/>
    <n v="0.72"/>
    <n v="498"/>
    <n v="500"/>
    <n v="505"/>
    <n v="509"/>
    <n v="512"/>
    <n v="3.31"/>
    <n v="3.49"/>
    <n v="3.71"/>
    <n v="3.87"/>
    <n v="3.97"/>
    <n v="3.06"/>
    <n v="3.38"/>
    <n v="3.62"/>
    <n v="3.84"/>
    <n v="3.96"/>
    <n v="1512"/>
    <n v="1"/>
    <n v="2"/>
    <n v="1515"/>
    <n v="389"/>
    <n v="0"/>
    <n v="0"/>
    <n v="389"/>
    <n v="151"/>
    <n v="0"/>
    <n v="0"/>
    <n v="151"/>
    <n v="0.21"/>
    <n v="2"/>
    <n v="0"/>
    <n v="84"/>
    <n v="57"/>
    <n v="9"/>
    <n v="1"/>
    <s v="Yes"/>
    <s v="Continuously updated information about research and service opportunities is available from the Director of the Working Group on Student Research and Service Opportunities."/>
    <s v="Final course and program evaluations are reported as satisfactory/unsatisfactory."/>
    <s v="MUSM does not directly report class rank. Performance relative to peers in clerkships, etc. is reported in the Medical Student Performance Evaluation Letter in accordance with recommended guidelines."/>
    <n v="0.1"/>
  </r>
  <r>
    <x v="51"/>
    <s v="East Lansing, MI"/>
    <s v="MI"/>
    <s v="Public"/>
    <s v="Detailed, see MSAR"/>
    <n v="190"/>
    <s v="No"/>
    <s v="There is no minimum MCAT score or GPA. Applicants from disadvantaged backgrounds (especially those from Michigan) who would benefit from academic classroom enhancement in the sciences and are strong mission fits for our college are encouraged to apply and will be considered for matriculation to our Advanced Baccalaureate Learning Experience (ABLE) program."/>
    <s v="No"/>
    <s v="There is no minimum MCAT score or GPA. Applicants from disadvantaged backgrounds (especially those from Michigan) who would benefit from academic classroom enhancement in the sciences and are strong mission fits for our college are encouraged to apply and will be considered for matriculation to our Advanced Baccalaureate Learning Experience (ABLE) program."/>
    <s v="Yes"/>
    <n v="1"/>
    <s v="Not"/>
    <s v="Applicants are required to take either CASPer (Altus Assessments) or PREview (AAMC) for interview consideration. Duet is strongly recommended for those taking CASPer."/>
    <s v="Yes"/>
    <s v="Preference given to in-state applicants."/>
    <n v="0.88"/>
    <n v="0.01"/>
    <n v="0.84"/>
    <n v="0.85"/>
    <n v="0.68"/>
    <n v="0.9"/>
    <n v="502"/>
    <n v="505"/>
    <n v="510"/>
    <n v="514"/>
    <n v="518"/>
    <n v="3.26"/>
    <n v="3.58"/>
    <n v="3.77"/>
    <n v="3.91"/>
    <n v="3.98"/>
    <n v="3.11"/>
    <n v="3.42"/>
    <n v="3.71"/>
    <n v="3.89"/>
    <n v="3.98"/>
    <n v="1857"/>
    <n v="8936"/>
    <n v="612"/>
    <n v="11405"/>
    <n v="426"/>
    <n v="90"/>
    <n v="0"/>
    <n v="516"/>
    <n v="161"/>
    <n v="29"/>
    <n v="0"/>
    <n v="190"/>
    <n v="0.14000000000000001"/>
    <n v="0.26"/>
    <n v="0"/>
    <n v="95"/>
    <n v="87"/>
    <n v="7"/>
    <n v="1"/>
    <s v="No"/>
    <s v="Not Available"/>
    <s v="Pass/Fail"/>
    <s v="No"/>
    <n v="0.15"/>
  </r>
  <r>
    <x v="52"/>
    <s v="Atlanta, GA"/>
    <s v="GA"/>
    <s v="Private"/>
    <s v="Please visit our website to learn of our admissions protocols and timelines. https://www.msm.edu/Admissions/application-acceptance-protocols.php"/>
    <n v="125"/>
    <s v="Yes"/>
    <n v="494"/>
    <s v="Yes"/>
    <s v="Minimum BCPM GPA: 3.0"/>
    <s v="Yes"/>
    <s v="Not provided"/>
    <s v="Not provided"/>
    <s v="PREview"/>
    <s v="Yes"/>
    <s v="Must be a United States citizen or hold permanent residency status"/>
    <n v="0.83"/>
    <n v="0"/>
    <n v="0.84"/>
    <n v="0.72"/>
    <n v="0.43"/>
    <n v="0.84"/>
    <n v="499"/>
    <n v="502"/>
    <n v="506"/>
    <n v="510"/>
    <n v="513"/>
    <n v="3.29"/>
    <n v="3.49"/>
    <n v="3.68"/>
    <n v="3.83"/>
    <n v="3.93"/>
    <n v="3.1"/>
    <n v="3.33"/>
    <n v="3.56"/>
    <n v="3.81"/>
    <n v="3.92"/>
    <n v="980"/>
    <n v="7333"/>
    <n v="80"/>
    <n v="8393"/>
    <n v="185"/>
    <n v="382"/>
    <n v="0"/>
    <n v="567"/>
    <n v="68"/>
    <n v="42"/>
    <n v="0"/>
    <n v="110"/>
    <n v="0.32"/>
    <n v="23"/>
    <n v="0"/>
    <n v="65"/>
    <n v="39"/>
    <n v="6"/>
    <n v="0"/>
    <s v="No"/>
    <s v="Research is encouraged and opportunities are provided to students"/>
    <s v="Mostly letter grades. Senior year has one clerkship (senior selective) that is letter based. All other 6 senior electives are Pass/Fail"/>
    <s v="No"/>
    <n v="0.09"/>
  </r>
  <r>
    <x v="53"/>
    <s v="Valhalla, NY"/>
    <s v="NY"/>
    <s v="Private"/>
    <s v="Detailed, see MSAR"/>
    <n v="211"/>
    <s v="No"/>
    <s v="Not provided"/>
    <s v="No"/>
    <s v="Not provided"/>
    <s v="Yes"/>
    <n v="3"/>
    <s v="Not provided"/>
    <s v="CASPER"/>
    <s v="Yes"/>
    <s v="NYMC accepts students from all 50 states"/>
    <n v="0.85"/>
    <n v="0"/>
    <n v="0.83"/>
    <n v="0.82"/>
    <n v="0.62"/>
    <n v="0.91"/>
    <n v="509"/>
    <n v="511"/>
    <n v="514"/>
    <n v="517"/>
    <n v="519"/>
    <n v="3.27"/>
    <n v="3.52"/>
    <n v="3.7"/>
    <n v="3.85"/>
    <n v="3.96"/>
    <n v="3.11"/>
    <n v="3.38"/>
    <n v="3.63"/>
    <n v="3.84"/>
    <n v="3.96"/>
    <n v="2513"/>
    <n v="11815"/>
    <n v="782"/>
    <n v="15110"/>
    <n v="390"/>
    <n v="406"/>
    <n v="16"/>
    <n v="812"/>
    <n v="111"/>
    <n v="91"/>
    <n v="9"/>
    <n v="211"/>
    <n v="0.27"/>
    <n v="60"/>
    <n v="0"/>
    <n v="69"/>
    <n v="136"/>
    <n v="5"/>
    <n v="1"/>
    <s v="No"/>
    <s v="Although research is not required, a majority of students research either on campus or at sites throughout NY-metro area."/>
    <s v="PASS/FAIL for pre-clinical years 1 &amp; 2. HONORS/ HIGH PASS/ PASS/ FAIL for core 3rd year clerkships CREDIT/ NO CREDIT for electives"/>
    <s v="Students are not numerically rank-ordered except for purposes of the Medical Student Performance Evaluation (MSPE) which places them in quintiles based on academic performance."/>
    <n v="0.06"/>
  </r>
  <r>
    <x v="54"/>
    <s v="Mineola, NY"/>
    <s v="NY"/>
    <s v="Private"/>
    <s v="Detailed, see MSAR"/>
    <n v="24"/>
    <s v="No"/>
    <s v="MCAT scores are among the metrics used to assess the academic readiness of applicants for our three-year, rigorous, accelerated program. Evidence of strong the foundational knowledge, critical thinking and analytical skills assessed by the MCAT is carefully considered during the screening process."/>
    <s v="No"/>
    <s v="An applicant's science and total GPA are among the metrics used to assess their readiness to handle the rigor of the pre-clinical phase of our accelerated medical education curriculum."/>
    <s v="Yes"/>
    <s v="Not provided"/>
    <s v="Evidence of strong and sustained academic success in scientific coursework is incorporated into our holistic review of a candidate's readiness to be successful in our accelerated, active learning environment."/>
    <s v="None"/>
    <s v="Yes"/>
    <s v="Out-of-state applicants are encouraged to apply"/>
    <n v="0.86"/>
    <n v="0"/>
    <n v="0.86"/>
    <n v="0.86"/>
    <n v="0.46"/>
    <n v="0.92"/>
    <n v="511"/>
    <n v="513"/>
    <n v="516"/>
    <n v="518"/>
    <n v="522"/>
    <n v="3.55"/>
    <n v="3.67"/>
    <n v="3.83"/>
    <n v="3.93"/>
    <n v="3.97"/>
    <n v="3.47"/>
    <n v="3.61"/>
    <n v="3.76"/>
    <n v="3.89"/>
    <n v="4"/>
    <n v="1269"/>
    <n v="3011"/>
    <n v="52"/>
    <n v="4332"/>
    <n v="227"/>
    <n v="283"/>
    <n v="0"/>
    <n v="510"/>
    <n v="15"/>
    <n v="9"/>
    <n v="0"/>
    <n v="24"/>
    <n v="0.04"/>
    <n v="2"/>
    <n v="0"/>
    <n v="16"/>
    <n v="8"/>
    <n v="0"/>
    <n v="0"/>
    <s v="No"/>
    <s v="The three-year longitudinal health-care delivery and health-systems science thread of the curriculum culminates in a capstone project prior to graduation."/>
    <s v="Phase 1 Pass/Fail Phase 2 High Honors/Honors/Pass/Fail Longitudinal Courses Pass/Fail"/>
    <s v="Not Available"/>
    <s v="Unreported"/>
  </r>
  <r>
    <x v="55"/>
    <s v="Rootstown, OH"/>
    <s v="OH"/>
    <s v="Public"/>
    <m/>
    <n v="160"/>
    <s v="No"/>
    <s v="Screening for secondary application is holistic but in most cases invitation to secondary application results in candidates possessing at least the highest MCAT score of 498 or above."/>
    <s v="No"/>
    <s v="Screening for secondary application is holistic. Undergraduate, post-baccalaureate, and graduate course work is considered. Special attention is given to BCPM course work."/>
    <s v="Yes"/>
    <s v="Not provided"/>
    <s v="Not provided"/>
    <s v="CASPER"/>
    <s v="Yes"/>
    <s v="Ohio residents are strongly encouraged to apply early decision where they will receive selective admission consideration. Ohio residents who apply regular decision elect competitive admission."/>
    <n v="0.76"/>
    <n v="0.02"/>
    <n v="0.77"/>
    <n v="0.75"/>
    <n v="0.5"/>
    <n v="0.8"/>
    <n v="501"/>
    <n v="504"/>
    <n v="509"/>
    <n v="513"/>
    <n v="517"/>
    <n v="3.3"/>
    <n v="3.55"/>
    <n v="3.78"/>
    <n v="3.91"/>
    <n v="3.98"/>
    <n v="3.13"/>
    <n v="3.41"/>
    <n v="3.71"/>
    <n v="3.88"/>
    <n v="3.98"/>
    <n v="1103"/>
    <n v="3557"/>
    <n v="9"/>
    <n v="4669"/>
    <n v="319"/>
    <n v="386"/>
    <n v="0"/>
    <n v="705"/>
    <n v="113"/>
    <n v="45"/>
    <n v="0"/>
    <n v="158"/>
    <n v="0.17"/>
    <n v="18"/>
    <n v="0"/>
    <n v="94"/>
    <n v="57"/>
    <n v="7"/>
    <n v="0"/>
    <s v="No"/>
    <s v="Not Available"/>
    <s v="Pass/Fail"/>
    <s v="Class rank/standing is calculated for the Medical Student Performance Evaluation (MSPE). Please see the current NEOMED catalogue (COMPASS) for more information."/>
    <n v="7.0000000000000007E-2"/>
  </r>
  <r>
    <x v="56"/>
    <s v="Chicago, IL"/>
    <s v="IL"/>
    <s v="Private"/>
    <s v="Detailed, see MSAR"/>
    <n v="160"/>
    <s v="No"/>
    <s v="Although we don’t have a minimum MCAT or GPA requirement, we encourage our prospective applicants to explore our Entering Class Profile (https://www.feinberg.northwestern.edu/admissions/about/class-profile.html) and review the Characteristics of a Successful Candidate Compass (https:/...Read More"/>
    <s v="No"/>
    <s v="Although we don’t have a minimum MCAT or GPA requirement, we encourage our prospective applicants to explore our Entering Class Profile (https://www.feinberg.northwestern.edu/admissions/about/class-profile.html) and review the Characteristics of a Successful Candidate Compass (https:/...Read More"/>
    <s v="Yes"/>
    <s v="Not provided"/>
    <s v="All post-baccalaureate and post-graduate work is given consideration in the holistic review process."/>
    <s v="None"/>
    <s v="Yes"/>
    <s v="All applicants"/>
    <n v="0.9"/>
    <n v="0"/>
    <n v="0.9"/>
    <n v="0.88"/>
    <n v="0.36"/>
    <n v="0.98"/>
    <n v="514"/>
    <n v="518"/>
    <n v="520"/>
    <n v="522"/>
    <n v="524"/>
    <n v="3.66"/>
    <n v="3.82"/>
    <n v="3.92"/>
    <n v="3.97"/>
    <n v="4"/>
    <n v="3.53"/>
    <n v="3.78"/>
    <n v="3.91"/>
    <n v="3.98"/>
    <n v="4"/>
    <n v="957"/>
    <n v="6792"/>
    <n v="453"/>
    <n v="8202"/>
    <n v="99"/>
    <n v="721"/>
    <n v="23"/>
    <n v="843"/>
    <n v="30"/>
    <n v="130"/>
    <n v="0"/>
    <n v="160"/>
    <n v="0.08"/>
    <s v="Among our current first year students, 11 participated in PostBacc programs."/>
    <n v="0"/>
    <n v="114"/>
    <n v="45"/>
    <n v="1"/>
    <n v="0"/>
    <s v="Yes"/>
    <s v="All students complete a highly mentored longitudinal research project over their 4 years in their Area of Scholarly Concentration (AOSC)."/>
    <s v="Pass/Pass After Remediation in Phase 1 and then Honor/High Pass/Pass in the clerkships."/>
    <s v="No"/>
    <n v="0.16"/>
  </r>
  <r>
    <x v="57"/>
    <s v="Davie, FL"/>
    <s v="FL"/>
    <s v="Private"/>
    <s v="Detailed, see MSAR"/>
    <n v="50"/>
    <s v="No"/>
    <s v="Not provided"/>
    <s v="No"/>
    <s v="Not provided"/>
    <s v="Yes"/>
    <s v="Not provided"/>
    <s v="Not provided"/>
    <s v="None"/>
    <s v="Yes"/>
    <s v="Yes, all applicants accepted from out-of-state."/>
    <n v="0.89"/>
    <n v="0.01"/>
    <n v="0.96"/>
    <n v="0.92"/>
    <n v="0.55000000000000004"/>
    <n v="0.94"/>
    <n v="508"/>
    <n v="510"/>
    <n v="512"/>
    <n v="515"/>
    <n v="518"/>
    <n v="3.5"/>
    <n v="3.65"/>
    <n v="3.81"/>
    <n v="3.92"/>
    <n v="3.98"/>
    <n v="3.4"/>
    <n v="3.6"/>
    <n v="3.75"/>
    <n v="3.89"/>
    <n v="3.97"/>
    <n v="2276"/>
    <n v="3908"/>
    <n v="13"/>
    <n v="6197"/>
    <n v="185"/>
    <n v="162"/>
    <n v="0"/>
    <n v="347"/>
    <n v="28"/>
    <n v="23"/>
    <n v="0"/>
    <n v="51"/>
    <n v="0.14000000000000001"/>
    <s v="7 of 51 entering students completed some type of post-baccalaureate program."/>
    <n v="0"/>
    <n v="28"/>
    <n v="22"/>
    <n v="1"/>
    <n v="0"/>
    <s v="Yes"/>
    <s v="Being on the forefront of new discoveries that benefit patients is of the utmost importance. At NSU MD, you will be required to participate in research that will shape your understanding of medicine."/>
    <s v="Pre-Clerkship Science Blocks/Courses: Pass or Fail_x000a_Clinical Clerkships/Electives: A (Honors), B (High Pass), C (Pass), F (Fail) For more info, visit https://md.nova.edu/academics/assessment.html"/>
    <s v="Not Available"/>
    <s v="Unreported"/>
  </r>
  <r>
    <x v="58"/>
    <s v="New York, NY"/>
    <s v="NY"/>
    <s v="Private"/>
    <s v="Detailed, see MSAR"/>
    <n v="102"/>
    <s v="No"/>
    <s v="Not provided"/>
    <s v="No"/>
    <s v="Not provided"/>
    <s v="Yes"/>
    <s v="Not provided"/>
    <s v="No minimum"/>
    <s v="None"/>
    <s v="Yes"/>
    <s v="Must have a bachelor’s degree from an accredited college or university in the United States or Canada"/>
    <n v="0.85"/>
    <n v="0.01"/>
    <n v="0.9"/>
    <n v="0.86"/>
    <n v="0.3"/>
    <n v="0.99"/>
    <n v="518"/>
    <n v="520"/>
    <n v="522"/>
    <n v="524"/>
    <n v="525"/>
    <n v="3.82"/>
    <n v="3.9"/>
    <n v="3.96"/>
    <n v="3.99"/>
    <n v="4"/>
    <n v="3.79"/>
    <n v="3.9"/>
    <n v="3.96"/>
    <n v="4"/>
    <n v="4"/>
    <n v="1424"/>
    <n v="8076"/>
    <n v="132"/>
    <n v="9632"/>
    <n v="103"/>
    <n v="731"/>
    <n v="0"/>
    <n v="834"/>
    <n v="16"/>
    <n v="92"/>
    <n v="0"/>
    <n v="108"/>
    <n v="0.04"/>
    <n v="2"/>
    <n v="0"/>
    <n v="73"/>
    <n v="34"/>
    <n v="1"/>
    <n v="0"/>
    <s v="Yes"/>
    <s v="All medical students must complete a scholarly concentration which includes a scholarly product."/>
    <s v="PreClerkship Curriculum: Pass/Fail Required Core Clerkships and Selectives: Honors, High Pass, Pass, Fail (not graded on a curve) Electives: Pass/Fail"/>
    <s v="We do not rank our students."/>
    <n v="0.15"/>
  </r>
  <r>
    <x v="59"/>
    <s v="Rochester, MI"/>
    <s v="MI"/>
    <s v="Public"/>
    <s v="Detailed, see MSAR"/>
    <n v="125"/>
    <s v="Yes"/>
    <s v="A minimum total score of 495 is required."/>
    <s v="Yes"/>
    <s v="Undergraduate BCPM GPA of 3.00 OR Cumulative post baccalaureate BCPM GPA of 3.5 with at least 24 credit hours in the math and sciences OR Cumulative graduate BCPM GPA of 3.5 with at least 24 credit hours in the math and sciences."/>
    <s v="Yes"/>
    <n v="3"/>
    <s v="An undergraduate BCPM GPA of 3.00 is required unless applicants have completed 24 credit hours in the math and sciences through completion of a postbacc or graduate program. Credit hours can not be combined from multiple programs to meet minimum requirements."/>
    <s v="PREview"/>
    <s v="Yes"/>
    <s v="Typically, roughly half of each matriculating class is comprised of non-Michigan residents."/>
    <n v="0.95"/>
    <n v="0.01"/>
    <n v="0.9"/>
    <n v="0.94"/>
    <n v="0.63"/>
    <n v="0.96"/>
    <n v="504"/>
    <n v="507"/>
    <n v="510"/>
    <n v="513"/>
    <n v="517"/>
    <n v="3.57"/>
    <n v="3.72"/>
    <n v="3.86"/>
    <n v="3.94"/>
    <n v="3.99"/>
    <n v="3.43"/>
    <n v="3.62"/>
    <n v="3.8"/>
    <n v="3.93"/>
    <n v="4"/>
    <n v="1651"/>
    <n v="6486"/>
    <n v="11"/>
    <n v="8148"/>
    <n v="175"/>
    <n v="300"/>
    <n v="0"/>
    <n v="475"/>
    <n v="64"/>
    <n v="61"/>
    <n v="0"/>
    <n v="125"/>
    <n v="0.1"/>
    <s v="Varies each class."/>
    <n v="0"/>
    <n v="79"/>
    <n v="46"/>
    <n v="0"/>
    <n v="0"/>
    <s v="Yes"/>
    <s v="Students are required to complete a capstone scholarly project for graduation as part of our four-year research mentor Embark course."/>
    <s v="M1 and M2 years: Honors, Pass, Pass with Remediation, Fail. M3 and M4 years: Honors, High Pass, Pass, Pass with Remediation, Fail"/>
    <s v="Students are placed in quartiles for the Medical Student Performance Evaluation."/>
    <n v="0.03"/>
  </r>
  <r>
    <x v="60"/>
    <s v="Columbus, OH"/>
    <s v="OH"/>
    <s v="Public"/>
    <s v="Detailed, see MSAR"/>
    <n v="209"/>
    <s v="Yes"/>
    <s v="All candidates who qualify for a secondary application are screened."/>
    <s v="Not Provided"/>
    <s v="Not provided"/>
    <s v="Yes"/>
    <s v="Not provided"/>
    <s v="Postbacc and graduate GPAs are considered, in combination with undergrad GPAs, to form a complete academic picture."/>
    <s v="None"/>
    <s v="Yes"/>
    <s v="All out of state applicants considered"/>
    <n v="0.92"/>
    <n v="0.01"/>
    <n v="0.91"/>
    <n v="0.9"/>
    <n v="0.49"/>
    <n v="0.98"/>
    <n v="509"/>
    <n v="512"/>
    <n v="516"/>
    <n v="519"/>
    <n v="523"/>
    <n v="3.57"/>
    <n v="3.76"/>
    <n v="3.89"/>
    <n v="3.96"/>
    <n v="3.99"/>
    <n v="3.44"/>
    <n v="3.69"/>
    <n v="3.86"/>
    <n v="3.95"/>
    <n v="4"/>
    <n v="1402"/>
    <n v="6782"/>
    <n v="22"/>
    <n v="8206"/>
    <n v="305"/>
    <n v="349"/>
    <n v="0"/>
    <n v="654"/>
    <n v="126"/>
    <n v="77"/>
    <n v="0"/>
    <n v="203"/>
    <n v="0.06"/>
    <n v="10"/>
    <n v="0"/>
    <n v="138"/>
    <n v="62"/>
    <n v="3"/>
    <n v="0"/>
    <s v="No"/>
    <s v="Not Available"/>
    <s v="Pass, Fail years 1 and 2. Honors, Letter of Commendation, Satisfactory years 3 and 4."/>
    <s v="Students are clustered into quartiles; not ranked from 1-200."/>
    <n v="0.15"/>
  </r>
  <r>
    <x v="61"/>
    <s v="Portland, OR"/>
    <s v="OR"/>
    <s v="Public"/>
    <s v="Detailed, see MSAR"/>
    <n v="150"/>
    <s v="Yes"/>
    <s v="An MCAT score of 497 or above taken in 2019-2022 is required for eligibility."/>
    <s v="Yes"/>
    <s v="A culumative total GPA (including any postbacc or graduate coursework) of 2.8 or above is required for eligibility."/>
    <s v="Not provided"/>
    <s v="Not provided"/>
    <s v="Not provided"/>
    <s v="CASPER"/>
    <s v="Yes"/>
    <s v="Applicants who fit one or more of our mission based groups are given strong preference in the admissions process."/>
    <n v="0.83"/>
    <n v="0.03"/>
    <n v="0.8"/>
    <n v="0.84"/>
    <n v="0.63"/>
    <n v="0.89"/>
    <n v="502"/>
    <n v="508"/>
    <n v="512"/>
    <n v="517"/>
    <n v="520"/>
    <n v="3.34"/>
    <n v="3.57"/>
    <n v="3.76"/>
    <n v="3.89"/>
    <n v="3.96"/>
    <n v="3.2"/>
    <n v="3.42"/>
    <n v="3.7"/>
    <n v="3.88"/>
    <n v="3.97"/>
    <n v="613"/>
    <n v="6799"/>
    <n v="92"/>
    <n v="7504"/>
    <n v="249"/>
    <n v="296"/>
    <n v="0"/>
    <n v="545"/>
    <n v="99"/>
    <n v="40"/>
    <n v="1"/>
    <n v="140"/>
    <n v="0.14000000000000001"/>
    <s v="Not Available"/>
    <n v="0"/>
    <n v="27"/>
    <n v="97"/>
    <n v="13"/>
    <n v="3"/>
    <s v="Yes"/>
    <s v="Scholarly Project"/>
    <s v="Pass-No Pass for the Foundations of Medicine phase of the curriculum, 5 Tiered Grading (A/B/C/D/F) or Pass-No Pass for the Clinical Experiences phase of the curriculum."/>
    <s v="Not Available"/>
    <n v="0.08"/>
  </r>
  <r>
    <x v="62"/>
    <s v="Hershey, PA"/>
    <s v="PA"/>
    <s v="Private"/>
    <s v="Detailed, see MSAR"/>
    <n v="152"/>
    <s v="No"/>
    <s v="Potential applicants are strongly encouraged to review the MCAT profile of the entering class before applying to the College of Medicine."/>
    <s v="No"/>
    <s v="Potential applicants are strongly encouraged to review the GPA profile of the entering class before applying to the College of Medicine."/>
    <s v="Not provided"/>
    <s v="Not provided"/>
    <s v="Not provided"/>
    <s v="An online video-based situational judgment test with CASPer is a formal component of the application. Applicants will be directed to the test site during the application process."/>
    <s v="Yes"/>
    <s v="All applicants who are US citizens."/>
    <n v="0.86"/>
    <n v="0.01"/>
    <n v="0.86"/>
    <n v="0.83"/>
    <n v="0.53"/>
    <n v="0.94"/>
    <n v="506"/>
    <n v="509"/>
    <n v="512"/>
    <n v="515"/>
    <n v="519"/>
    <n v="3.47"/>
    <n v="3.63"/>
    <n v="3.82"/>
    <n v="3.92"/>
    <n v="3.96"/>
    <n v="3.29"/>
    <n v="3.53"/>
    <n v="3.75"/>
    <n v="3.89"/>
    <n v="3.97"/>
    <n v="1292"/>
    <n v="11366"/>
    <n v="224"/>
    <n v="12882"/>
    <n v="0"/>
    <n v="0"/>
    <n v="0"/>
    <n v="0"/>
    <n v="80"/>
    <n v="71"/>
    <n v="0"/>
    <n v="151"/>
    <n v="0.13"/>
    <s v="Not Available"/>
    <n v="1"/>
    <n v="91"/>
    <n v="55"/>
    <n v="4"/>
    <n v="0"/>
    <s v="Yes"/>
    <s v="https://students.med.psu.edu/md-students/medical-student-research/"/>
    <s v="Pass/Fail for pre-clinical curriculum; graded system for clinical curriculum."/>
    <s v="No"/>
    <n v="0.26"/>
  </r>
  <r>
    <x v="63"/>
    <s v="Philadelphia, PA"/>
    <s v="PA"/>
    <s v="Private"/>
    <s v="Response to COVID-19 - Information for the 2023 Admissions Cycle. Please visit our admissions website at www.med.upenn.edu/admissions for any updates regarding policies or any changes to the timeline for admission."/>
    <n v="150"/>
    <s v="No"/>
    <s v="Not provided"/>
    <s v="No"/>
    <s v="Not provided"/>
    <s v="No"/>
    <s v="Not provided"/>
    <s v="Not provided"/>
    <s v="None"/>
    <s v="Yes"/>
    <s v="Private institution; out of state applicants welcome"/>
    <n v="0.85"/>
    <n v="0.01"/>
    <n v="0.91"/>
    <n v="0.91"/>
    <n v="0.26"/>
    <n v="0.98"/>
    <n v="518"/>
    <n v="520"/>
    <n v="522"/>
    <n v="524"/>
    <n v="526"/>
    <n v="3.8"/>
    <n v="3.88"/>
    <n v="3.95"/>
    <n v="3.99"/>
    <n v="4"/>
    <n v="3.77"/>
    <n v="3.87"/>
    <n v="3.96"/>
    <n v="4"/>
    <n v="4"/>
    <n v="636"/>
    <n v="6142"/>
    <n v="549"/>
    <n v="7327"/>
    <n v="74"/>
    <n v="706"/>
    <n v="29"/>
    <n v="809"/>
    <n v="20"/>
    <n v="132"/>
    <n v="4"/>
    <n v="156"/>
    <n v="0.1"/>
    <n v="16"/>
    <n v="0"/>
    <n v="101"/>
    <n v="55"/>
    <n v="0"/>
    <n v="0"/>
    <s v="Yes"/>
    <s v="Three-month scholarly pursuit and/or dual degree."/>
    <s v="See curriculum description where grades for each module are noted."/>
    <s v="No"/>
    <n v="0.26"/>
  </r>
  <r>
    <x v="64"/>
    <s v="Stony Brook, NY"/>
    <s v="NY"/>
    <s v="Public"/>
    <s v="In view of the COVID-19 pandemic, on-line courses and pass/fail grades will be accepted, without prejudice, for courses taken during the spring, summer, and fall 2020 and spring 2021 semesters."/>
    <n v="136"/>
    <s v="No"/>
    <s v="Not provided"/>
    <s v="No"/>
    <s v="Not provided"/>
    <s v="Yes"/>
    <s v="Not provided"/>
    <s v="Not provided"/>
    <s v="CASPER"/>
    <s v="Yes"/>
    <s v="Applications are accepted from Out-of-state applicants."/>
    <n v="0.86"/>
    <n v="0.01"/>
    <n v="0.88"/>
    <n v="0.87"/>
    <n v="0.43"/>
    <n v="0.97"/>
    <n v="510"/>
    <n v="513"/>
    <n v="517"/>
    <n v="520"/>
    <n v="523"/>
    <n v="3.56"/>
    <n v="3.72"/>
    <n v="3.86"/>
    <n v="3.95"/>
    <n v="3.99"/>
    <n v="3.44"/>
    <n v="3.65"/>
    <n v="3.83"/>
    <n v="3.96"/>
    <n v="4"/>
    <n v="2349"/>
    <n v="2886"/>
    <n v="641"/>
    <n v="5876"/>
    <n v="495"/>
    <n v="329"/>
    <n v="38"/>
    <n v="862"/>
    <n v="94"/>
    <n v="32"/>
    <n v="10"/>
    <n v="136"/>
    <n v="0.14000000000000001"/>
    <n v="7"/>
    <n v="0"/>
    <n v="85"/>
    <n v="47"/>
    <n v="4"/>
    <n v="0"/>
    <s v="No"/>
    <s v="Students may complete a scholarly concentration in basic, clinical or translational research, global health, medical education or medical humanities. Several joint degree programs are offered."/>
    <s v="Courses in Phase I are P/F. Phase II core clerkships (≥4 weeks) are H/HP/P/LP/F and mini-clerkships (2 weeks) are P/F. Clinical courses in Phase III are H/HP/P/LP/F and non-clinical electives are P/F."/>
    <s v="Students are not ranked."/>
    <n v="0.21"/>
  </r>
  <r>
    <x v="65"/>
    <s v="Burlington, VT"/>
    <s v="VT"/>
    <s v="Public"/>
    <s v="**Response to COVID19--Information for 2023 Application Cycle** 1. We will accept Pass/Fail grades for prerequisite courses 2. We do accept online courses and labs 3. If you are unable to get a Committee letter due to COVID19, we can accept individual letters"/>
    <n v="124"/>
    <s v="No"/>
    <s v="Not provided"/>
    <s v="No"/>
    <s v="Not provided"/>
    <s v="No"/>
    <s v="Not provided"/>
    <s v="Not provided"/>
    <s v="CASPER"/>
    <s v="Yes"/>
    <s v="More than 70 percent of students are from out of state."/>
    <n v="0.89"/>
    <n v="0.02"/>
    <n v="0.88"/>
    <n v="0.84"/>
    <n v="0.66"/>
    <n v="0.96"/>
    <n v="507"/>
    <n v="510"/>
    <n v="513"/>
    <n v="517"/>
    <n v="520"/>
    <n v="3.36"/>
    <n v="3.59"/>
    <n v="3.76"/>
    <n v="3.88"/>
    <n v="3.96"/>
    <n v="3.25"/>
    <n v="3.46"/>
    <n v="3.71"/>
    <n v="3.87"/>
    <n v="3.97"/>
    <n v="85"/>
    <n v="8680"/>
    <n v="49"/>
    <n v="8814"/>
    <n v="73"/>
    <n v="577"/>
    <n v="0"/>
    <n v="650"/>
    <n v="30"/>
    <n v="94"/>
    <n v="0"/>
    <n v="124"/>
    <n v="0.17"/>
    <s v="Not Available"/>
    <n v="0"/>
    <n v="42"/>
    <n v="71"/>
    <n v="10"/>
    <n v="1"/>
    <s v="Yes"/>
    <s v="Students are required to do a Scholarly Project, which can be research or teaching. Students pick one or the other depending on their career goals. It is possible to do both."/>
    <s v="Pass/Fail"/>
    <s v="No"/>
    <n v="0.05"/>
  </r>
  <r>
    <x v="66"/>
    <s v="Chicago, IL"/>
    <s v="IL"/>
    <s v="Private"/>
    <s v="Detailed, see MSAR"/>
    <n v="144"/>
    <s v="Yes"/>
    <s v="As a demonstration of their academic preparedness, applicants with MCAT scores of 503 or greater on a single test administration will be considered for admission. Note: Prospective applicants should review MSAR and RMC’s website (https://rsh.md/ADMREQ) for comprehensive details on the attributes of successful applicants."/>
    <s v="Yes"/>
    <s v="As a demonstration of their academic preparedness, applicants with undergraduate GPAs of 3.0 or greater will be considered for admission. Note: Prospective applicants should review MSAR and RMC’s website (https://rsh.md/ADMREQ) for comprehensive details on the attributes of successful applicants."/>
    <s v="Yes"/>
    <n v="2.85"/>
    <s v="Applicants with undergraduate GPAs between 2.85 and 2.99 will continue to be considered for admission if they possess postbacc or graduate GPAs of 3.5 or greater and have completed, at the time of application, at least 24 postbacc or graduate credit hours in basic science preparatory coursework. Note: Prospective applicants should review MSAR and RMC’s website (https://rsh.md/ADMREQ) for comprehensive details on the attributes of successful ap.."/>
    <s v="None"/>
    <s v="Yes"/>
    <s v="Applications are accepted from both in-state and out-of-state applicants."/>
    <n v="0.92"/>
    <n v="0"/>
    <n v="0.85"/>
    <n v="0.91"/>
    <n v="0.8"/>
    <n v="0.92"/>
    <n v="505"/>
    <n v="508"/>
    <n v="511"/>
    <n v="515"/>
    <n v="517"/>
    <n v="3.3"/>
    <n v="3.53"/>
    <n v="3.7"/>
    <n v="3.84"/>
    <n v="3.92"/>
    <n v="3.13"/>
    <n v="3.39"/>
    <n v="3.61"/>
    <n v="3.8"/>
    <n v="3.92"/>
    <n v="1516"/>
    <n v="9953"/>
    <n v="103"/>
    <n v="11572"/>
    <n v="98"/>
    <n v="357"/>
    <n v="9"/>
    <n v="464"/>
    <n v="43"/>
    <n v="105"/>
    <n v="4"/>
    <n v="152"/>
    <n v="0.18"/>
    <n v="24"/>
    <n v="0"/>
    <n v="29"/>
    <n v="113"/>
    <n v="10"/>
    <n v="0"/>
    <s v="No"/>
    <s v="All students receive training in designing and executing research projects during the Foundations of Research Methods course that occurs during both the M1 and M2 years."/>
    <s v="Courses in the pre-clerkship years (M1 and M2) are graded as Pass/Fail. Courses in the clerkship years (M3 and M4) are graded as Honors/High Pass/Pass/Fail."/>
    <s v="At the conclusion of the M3 year, students are provided their quartile rankings in preparation for the Medical Student Performance Evaluation (MSPE)."/>
    <n v="0.04"/>
  </r>
  <r>
    <x v="67"/>
    <s v="Newark, NJ"/>
    <s v="NJ"/>
    <s v="Public"/>
    <s v="Detailed, see MSAR"/>
    <n v="178"/>
    <s v="No"/>
    <s v="Not provided"/>
    <s v="No"/>
    <s v="Not provided"/>
    <s v="Yes"/>
    <s v="Not provided"/>
    <s v="Each applicant is reviewed holistically"/>
    <s v="None"/>
    <s v="Yes"/>
    <s v="No residency preference is given. Out-of-state applicants are encouraged to apply."/>
    <n v="0.84"/>
    <n v="0.01"/>
    <n v="0.81"/>
    <n v="0.84"/>
    <n v="0.52"/>
    <n v="0.92"/>
    <n v="508"/>
    <n v="511"/>
    <n v="516"/>
    <n v="519"/>
    <n v="523"/>
    <n v="3.38"/>
    <n v="3.62"/>
    <n v="3.82"/>
    <n v="3.95"/>
    <n v="3.99"/>
    <n v="3.18"/>
    <n v="3.54"/>
    <n v="3.78"/>
    <n v="3.94"/>
    <n v="4"/>
    <n v="1729"/>
    <n v="4542"/>
    <n v="457"/>
    <n v="6728"/>
    <n v="447"/>
    <n v="291"/>
    <n v="0"/>
    <n v="738"/>
    <n v="147"/>
    <n v="30"/>
    <n v="1"/>
    <n v="178"/>
    <n v="0.23"/>
    <s v="Not Available"/>
    <n v="0"/>
    <n v="109"/>
    <n v="65"/>
    <n v="3"/>
    <n v="1"/>
    <s v="No"/>
    <s v="Opportunities for extensive research experiences are available to all students."/>
    <s v="Due to limited space here we ask that you learn more about our Grading system by visiting: https://njms.rutgers.edu/admissions/documents/CurriculumOverview.pdf"/>
    <s v="Due to limited space here we ask that you learn more about our Grading system by visiting: https://njms.rutgers.edu/admissions/documents/CurriculumOverview.pdf"/>
    <n v="0.18"/>
  </r>
  <r>
    <x v="68"/>
    <s v="Piscataway, NJ"/>
    <s v="NJ"/>
    <s v="Public"/>
    <s v="Detailed, see MSAR"/>
    <n v="165"/>
    <s v="Yes"/>
    <s v="498 with a 123 in each subsection"/>
    <s v="Yes"/>
    <s v="3.0 *see below regarding postbac/graduate work exceptions"/>
    <s v="Yes"/>
    <n v="2.9"/>
    <s v="If an applicant has a graduate level science gpa above a 3.5 with at least 15 credit hours completed, and four science courses, with an undergraduate gpa between 2.90 and 2.99, they will be screened. Applicants must complete 24 credits before matriculation."/>
    <s v="CASPER"/>
    <s v="Yes"/>
    <s v="RWJMS aims to increase the number of out of state students who matriculate, yet NJ residents will always be the majority of matriculating students."/>
    <n v="0.81"/>
    <n v="0.02"/>
    <n v="0.82"/>
    <n v="0.88"/>
    <n v="0.49"/>
    <n v="0.91"/>
    <n v="506"/>
    <n v="509"/>
    <n v="513"/>
    <n v="517"/>
    <n v="520"/>
    <n v="3.37"/>
    <n v="3.56"/>
    <n v="3.75"/>
    <n v="3.88"/>
    <n v="3.95"/>
    <n v="3.14"/>
    <n v="3.46"/>
    <n v="3.68"/>
    <n v="3.86"/>
    <n v="3.96"/>
    <n v="1693"/>
    <n v="4497"/>
    <n v="234"/>
    <n v="6424"/>
    <n v="358"/>
    <n v="138"/>
    <n v="2"/>
    <n v="498"/>
    <n v="131"/>
    <n v="33"/>
    <n v="1"/>
    <n v="165"/>
    <n v="0.22"/>
    <n v="19"/>
    <n v="0"/>
    <n v="98"/>
    <n v="62"/>
    <n v="5"/>
    <n v="0"/>
    <s v="No"/>
    <s v="Scholarly activity strongly encouraged. There are 8 Distinction programs (research, education, community service, bioethics, diversity and inclusion, ethics, global health, leadership)"/>
    <s v="Pass/Fail is used in the pre-clerkship phase. Honors/High Pass/Pass/Fail scale is used in clerkships and clinical electives based upon faculty ratings (RIMEP) and performance on the shelf examination."/>
    <s v="We do not rank students, however performance in individual courses and clerkships is taken into consideration, among other criteria, when nominations to Alpha Omega Alpha are made."/>
    <n v="0.13"/>
  </r>
  <r>
    <x v="69"/>
    <s v="Saint Louis, MO"/>
    <s v="MO"/>
    <s v="Private"/>
    <s v="Detailed, see MSAR"/>
    <n v="175"/>
    <s v="No"/>
    <s v="Not Provided"/>
    <s v="No"/>
    <s v="Not provided"/>
    <s v="Yes"/>
    <s v="Not provided"/>
    <s v="Committee considers all coursework (undergraduate, postbacc, graduate) in the review process."/>
    <s v="PREview"/>
    <s v="Yes"/>
    <s v="There is no difference in consideration for resident and non-resident applicants."/>
    <n v="0.91"/>
    <n v="0.01"/>
    <n v="0.94"/>
    <n v="0.91"/>
    <n v="0.42"/>
    <n v="0.92"/>
    <n v="505"/>
    <n v="512"/>
    <n v="515"/>
    <n v="518"/>
    <n v="521"/>
    <n v="3.7"/>
    <n v="3.82"/>
    <n v="3.91"/>
    <n v="3.97"/>
    <n v="4"/>
    <n v="3.6"/>
    <n v="3.77"/>
    <n v="3.9"/>
    <n v="3.97"/>
    <n v="4"/>
    <n v="518"/>
    <n v="7095"/>
    <n v="605"/>
    <n v="8218"/>
    <n v="76"/>
    <n v="846"/>
    <n v="40"/>
    <n v="962"/>
    <n v="32"/>
    <n v="137"/>
    <n v="11"/>
    <n v="180"/>
    <n v="7.0000000000000007E-2"/>
    <s v="4 students"/>
    <n v="0"/>
    <n v="137"/>
    <n v="40"/>
    <n v="3"/>
    <n v="0"/>
    <s v="No"/>
    <s v="Distinction in Research Award."/>
    <s v="Grading is pass/fail for the first two-years and honors, near-honors, pass/fail for the clinical years."/>
    <s v="Students are ranked by quartile based on core clerkship grades. The student quartile is included in the medical student performance evaluation (MSPE) that goes to residency programs."/>
    <n v="0.06"/>
  </r>
  <r>
    <x v="70"/>
    <s v="Philadelphia, PA"/>
    <s v="PA"/>
    <s v="Private"/>
    <s v="Not Available"/>
    <n v="272"/>
    <s v="Not Provided"/>
    <s v="Not provided"/>
    <s v="Not Provided"/>
    <s v="Not provided"/>
    <s v="Not provided"/>
    <s v="Not provided"/>
    <s v="Not provided"/>
    <s v="None"/>
    <s v="Yes"/>
    <s v="none"/>
    <n v="0.81"/>
    <n v="0"/>
    <n v="0.79"/>
    <n v="0.8"/>
    <n v="0.42"/>
    <n v="0.87"/>
    <n v="509"/>
    <n v="511"/>
    <n v="514"/>
    <n v="518"/>
    <n v="521"/>
    <n v="3.54"/>
    <n v="3.69"/>
    <n v="3.82"/>
    <n v="3.94"/>
    <n v="3.99"/>
    <n v="3.44"/>
    <n v="3.61"/>
    <n v="3.78"/>
    <n v="3.94"/>
    <n v="4"/>
    <n v="1233"/>
    <n v="9722"/>
    <n v="813"/>
    <n v="11768"/>
    <n v="168"/>
    <n v="524"/>
    <n v="25"/>
    <n v="717"/>
    <n v="77"/>
    <n v="187"/>
    <n v="11"/>
    <n v="275"/>
    <n v="0.11"/>
    <n v="41"/>
    <n v="0"/>
    <n v="193"/>
    <n v="77"/>
    <n v="5"/>
    <n v="0"/>
    <s v="Yes"/>
    <s v="Students are required to complete one or more projects over their four years of medical school. They choose a concentration of special interest from eight different Scholarly Inquiry tracks."/>
    <s v="In the preclinical curriculum, grades are Pass/Fail. In the clinical curriculum grades are Honors, High Pass, Pass, Fail"/>
    <s v="By lower, middle, upper third"/>
    <n v="0.11"/>
  </r>
  <r>
    <x v="71"/>
    <s v="Springfield, IL"/>
    <s v="IL"/>
    <s v="Public"/>
    <s v="https://www.siumed.edu/requirements-selection-factors-and-policies.html"/>
    <n v="80"/>
    <s v="Yes"/>
    <s v="Minimum MCAT we will allow is a 498"/>
    <s v="Yes"/>
    <s v="Minimum GPA (both science and total) 2.80 With focus on the most recent 60 hours of coursework."/>
    <s v="Yes"/>
    <n v="2.8"/>
    <s v="Not provided"/>
    <s v="PREview"/>
    <s v="No"/>
    <m/>
    <n v="0.86"/>
    <n v="0.01"/>
    <n v="0.87"/>
    <n v="0.73"/>
    <n v="0.6"/>
    <n v="0.8"/>
    <n v="502"/>
    <n v="504"/>
    <n v="508"/>
    <n v="513"/>
    <n v="517"/>
    <n v="3.3"/>
    <n v="3.59"/>
    <n v="3.82"/>
    <n v="3.93"/>
    <n v="4"/>
    <n v="3.1"/>
    <n v="3.43"/>
    <n v="3.77"/>
    <n v="3.94"/>
    <n v="4"/>
    <n v="1241"/>
    <n v="41"/>
    <n v="2"/>
    <n v="1284"/>
    <n v="268"/>
    <n v="2"/>
    <n v="0"/>
    <n v="270"/>
    <n v="78"/>
    <n v="0"/>
    <n v="0"/>
    <n v="78"/>
    <n v="0.08"/>
    <n v="10"/>
    <n v="0"/>
    <n v="52"/>
    <n v="23"/>
    <n v="3"/>
    <n v="0"/>
    <s v="No"/>
    <s v="Not Available"/>
    <s v="Pass/Fail. Honors Pass/Fail during Clerkships"/>
    <s v="No"/>
    <n v="0.03"/>
  </r>
  <r>
    <x v="72"/>
    <s v="Salt Lake City, UT"/>
    <s v="UT"/>
    <s v="Public"/>
    <s v="Detailed, see MSAR"/>
    <n v="125"/>
    <s v="Yes"/>
    <s v="Total score of 500 or higher"/>
    <s v="Yes"/>
    <s v="3.00 undergraduate GPA"/>
    <s v="No"/>
    <s v="Not provided"/>
    <s v="Not provided"/>
    <s v="Three total: 1)Multiple Mini Interview - Multiple Mini Interviews, a series of 4 stations. 2) Situational Judgement Test - The Situational Judgement Test is taken the day of the applicant's interview. 3) Standardized Video Interview - The Standardized Video Interview is taken ten days prior to the applicant's interview."/>
    <s v="Yes"/>
    <s v="https://medicine.utah.edu/students/programs/md/admissions/residency-non-residency.php"/>
    <n v="0.92"/>
    <n v="0.02"/>
    <n v="0.95"/>
    <n v="0.89"/>
    <n v="0.63"/>
    <n v="0.99"/>
    <n v="507"/>
    <n v="510"/>
    <n v="514"/>
    <n v="518"/>
    <n v="522"/>
    <n v="3.44"/>
    <n v="3.68"/>
    <n v="3.87"/>
    <n v="3.96"/>
    <n v="4"/>
    <n v="3.3"/>
    <n v="3.62"/>
    <n v="3.84"/>
    <n v="3.94"/>
    <n v="4"/>
    <n v="633"/>
    <n v="2847"/>
    <n v="325"/>
    <n v="3805"/>
    <n v="319"/>
    <n v="187"/>
    <n v="2"/>
    <n v="508"/>
    <n v="85"/>
    <n v="38"/>
    <n v="2"/>
    <n v="125"/>
    <n v="0.12"/>
    <s v="Not Available"/>
    <n v="0"/>
    <n v="41"/>
    <n v="75"/>
    <n v="8"/>
    <n v="1"/>
    <s v="No"/>
    <s v="Not Available"/>
    <s v="Pass/Fail - First two years. Pass/Fail/High Pass/Honors - During next 2 years"/>
    <s v="No"/>
    <n v="0.15"/>
  </r>
  <r>
    <x v="73"/>
    <s v="Stanford, CA"/>
    <s v="CA"/>
    <s v="Private"/>
    <s v="Detailed, see MSAR"/>
    <n v="90"/>
    <s v="No"/>
    <s v="Not provided"/>
    <s v="No"/>
    <s v="Not provided"/>
    <s v="Yes"/>
    <s v="Not provided"/>
    <s v="There is no minimum undergraduate GPA for consideration."/>
    <s v="None"/>
    <s v="Yes"/>
    <s v="https://med.stanford.edu/md-admissions/academic-requirements.html"/>
    <n v="0.83"/>
    <n v="0.03"/>
    <n v="0.86"/>
    <n v="0.88"/>
    <n v="0.27"/>
    <n v="0.98"/>
    <n v="511"/>
    <n v="516"/>
    <n v="518"/>
    <n v="522"/>
    <n v="524"/>
    <n v="3.7"/>
    <n v="3.79"/>
    <n v="3.89"/>
    <n v="3.97"/>
    <n v="4"/>
    <n v="3.58"/>
    <n v="3.76"/>
    <n v="3.9"/>
    <n v="3.97"/>
    <n v="4"/>
    <n v="3328"/>
    <n v="7146"/>
    <n v="847"/>
    <n v="11321"/>
    <n v="146"/>
    <n v="317"/>
    <n v="37"/>
    <n v="500"/>
    <n v="29"/>
    <n v="51"/>
    <n v="10"/>
    <n v="90"/>
    <n v="0.24"/>
    <s v="6 students participated in post baccalaureate coursework"/>
    <n v="0"/>
    <n v="39"/>
    <n v="46"/>
    <n v="5"/>
    <n v="0"/>
    <s v="Yes"/>
    <s v="Scholarly project required through completion of one of the Scholarly Concentrations. http://med.stanford.edu/md/student-research/scholarly-concentrations.html"/>
    <s v="Pass/Fail is used for pre-clerkship courses and non-required clerkships. &quot;Pass with Distinction&quot; can be earned in required clerkships using our Criterion Based Evaluation System (CBES)."/>
    <s v="No"/>
    <n v="0.15"/>
  </r>
  <r>
    <x v="74"/>
    <s v="Syracuse, NY"/>
    <s v="NY"/>
    <s v="Public"/>
    <s v="Detailed, see MSAR"/>
    <n v="175"/>
    <s v="No"/>
    <s v="Not provided"/>
    <s v="No"/>
    <s v="Not provided"/>
    <s v="Yes"/>
    <n v="2.5"/>
    <s v="We do not have a minimum undergraduate GPA used to consider post-bacc or graduate-level course work. If students have taken additional coursework, it will be considered."/>
    <s v="CASPER"/>
    <s v="Yes"/>
    <s v="http://www.upstate.edu/com/admissions/faqs.php"/>
    <n v="0.81"/>
    <n v="0.01"/>
    <n v="0.85"/>
    <n v="0.89"/>
    <n v="0.52"/>
    <n v="0.93"/>
    <n v="506"/>
    <n v="510"/>
    <n v="514"/>
    <n v="518"/>
    <n v="520"/>
    <n v="3.39"/>
    <n v="3.63"/>
    <n v="3.79"/>
    <n v="3.9"/>
    <n v="3.98"/>
    <n v="3.27"/>
    <n v="3.56"/>
    <n v="3.73"/>
    <n v="3.89"/>
    <n v="3.98"/>
    <n v="2469"/>
    <n v="2504"/>
    <n v="744"/>
    <n v="5717"/>
    <n v="572"/>
    <n v="213"/>
    <n v="8"/>
    <n v="793"/>
    <n v="122"/>
    <n v="43"/>
    <n v="6"/>
    <n v="171"/>
    <n v="0.16"/>
    <n v="12"/>
    <n v="0"/>
    <n v="83"/>
    <n v="80"/>
    <n v="8"/>
    <n v="0"/>
    <s v="No"/>
    <s v="Not Available"/>
    <s v="Pass/Fail in the first 2 years; Honors/High Pass/Pass in 3rd and 4th years"/>
    <s v="Yes at the end of the third year"/>
    <n v="0.13"/>
  </r>
  <r>
    <x v="75"/>
    <s v="Brooklyn, NY"/>
    <s v="NY"/>
    <s v="Public"/>
    <s v="Detailed, see MSAR"/>
    <n v="200"/>
    <s v="No"/>
    <s v="Not provided"/>
    <s v="No"/>
    <s v="Not provided"/>
    <s v="Yes"/>
    <n v="3"/>
    <s v="Not provided"/>
    <s v="None"/>
    <s v="Yes"/>
    <s v="You do not have to be a New York State Resident to apply for admission or to be considered for acceptance."/>
    <n v="0.85"/>
    <n v="0.01"/>
    <n v="0.81"/>
    <n v="0.83"/>
    <n v="0.52"/>
    <n v="0.91"/>
    <n v="506"/>
    <n v="509"/>
    <n v="513"/>
    <n v="517"/>
    <n v="520"/>
    <n v="3.41"/>
    <n v="3.59"/>
    <n v="3.73"/>
    <n v="3.87"/>
    <n v="3.96"/>
    <n v="3.24"/>
    <n v="3.46"/>
    <n v="3.67"/>
    <n v="3.85"/>
    <n v="3.97"/>
    <n v="2847"/>
    <n v="3759"/>
    <n v="76"/>
    <n v="6682"/>
    <n v="914"/>
    <n v="333"/>
    <n v="2"/>
    <n v="1249"/>
    <n v="174"/>
    <n v="24"/>
    <n v="1"/>
    <n v="199"/>
    <n v="0.14000000000000001"/>
    <n v="5"/>
    <n v="0"/>
    <n v="96"/>
    <n v="89"/>
    <n v="14"/>
    <n v="0"/>
    <s v="No"/>
    <s v="https://www.downstate.edu/education-training/college-of-medicine/student-research/index.html"/>
    <s v="Foundations 1 and 2: Pass/Fail. Core Clinical and Advanced Clinical are on a five (5) tier grading system. See the website for more information"/>
    <m/>
    <n v="0.11"/>
  </r>
  <r>
    <x v="76"/>
    <s v="Fort Worth, TX"/>
    <s v="TX"/>
    <s v="Private"/>
    <s v="Detailed, see MSAR"/>
    <s v="Unreported"/>
    <s v="Yes"/>
    <s v="Minimum MCAT score in the 40th percentile"/>
    <s v="Yes"/>
    <s v="Minimum overall grade point average (GPA) of 3.0"/>
    <s v="No"/>
    <s v="Not provided"/>
    <s v="Not provided"/>
    <s v="None"/>
    <s v="Yes"/>
    <s v="All applicants are considered."/>
    <n v="0.94"/>
    <n v="0.03"/>
    <n v="0.89"/>
    <n v="0.82"/>
    <n v="0.68"/>
    <n v="0.95"/>
    <n v="502"/>
    <n v="506"/>
    <n v="510"/>
    <n v="513"/>
    <n v="516"/>
    <n v="3.27"/>
    <n v="3.48"/>
    <n v="3.67"/>
    <n v="3.81"/>
    <n v="3.95"/>
    <n v="3.07"/>
    <n v="3.32"/>
    <n v="3.52"/>
    <n v="3.74"/>
    <n v="3.93"/>
    <n v="1807"/>
    <n v="6210"/>
    <n v="173"/>
    <n v="8190"/>
    <n v="109"/>
    <n v="238"/>
    <n v="4"/>
    <n v="351"/>
    <n v="23"/>
    <n v="37"/>
    <n v="0"/>
    <n v="60"/>
    <n v="0.27"/>
    <s v="Not Available"/>
    <n v="0"/>
    <n v="20"/>
    <n v="36"/>
    <n v="4"/>
    <n v="0"/>
    <s v="Yes"/>
    <s v="Students will be required to complete a scholarly research prospectus and culminating thesis throughout all four years of their medical education."/>
    <s v="Phase 1 - Pass/Fail. Phase 2 and 3 - Honors, High Pass, Pass, Fail"/>
    <s v="Not Available"/>
    <s v="Unreported"/>
  </r>
  <r>
    <x v="77"/>
    <s v="Bryan, TX"/>
    <s v="TX"/>
    <s v="Public"/>
    <s v="Detailed, see MSAR"/>
    <n v="250"/>
    <s v="No"/>
    <s v="Not provided"/>
    <s v="No"/>
    <s v="Not provided"/>
    <s v="Yes"/>
    <s v="Not provided"/>
    <s v="We consider all course work at all levels. There is not a minimum undergraduate score that triggers the consideration of postbacc or graduate work."/>
    <s v="Multiple: CASPER &amp; Standardized Patient Exercise (see MSAR)"/>
    <s v="Yes"/>
    <s v="By state mandate, enrollment of individuals who are residents of states other than Texas may not exceed 10 percent"/>
    <n v="0.94"/>
    <n v="0.02"/>
    <n v="0.93"/>
    <n v="0.89"/>
    <n v="0.43"/>
    <n v="0.94"/>
    <n v="507"/>
    <n v="510"/>
    <n v="513"/>
    <n v="518"/>
    <n v="521"/>
    <n v="3.54"/>
    <n v="3.7"/>
    <n v="3.86"/>
    <n v="3.97"/>
    <n v="4"/>
    <n v="3.46"/>
    <n v="3.61"/>
    <n v="3.84"/>
    <n v="3.97"/>
    <n v="4"/>
    <n v="4932"/>
    <n v="1680"/>
    <n v="35"/>
    <n v="6647"/>
    <n v="620"/>
    <n v="117"/>
    <n v="0"/>
    <n v="737"/>
    <n v="187"/>
    <n v="38"/>
    <n v="1"/>
    <n v="226"/>
    <n v="0.12"/>
    <s v="28 or 14.1%"/>
    <n v="0"/>
    <n v="128"/>
    <n v="92"/>
    <n v="6"/>
    <n v="0"/>
    <s v="No"/>
    <s v="The Medical Scholar Research Pathway provides students in good academic standing the opportunity to participate in research. https://medicine.tamu.edu/omsre/index.html"/>
    <s v="A Pass/Fail/Honors. In the pre-clerkship and clerkship blocks, the grade of Honors is given to the top 15% and 20% of the class making at least a course grade of 90 respectively."/>
    <s v="Class rank will be determined at the end of the second year and the end of the third year as final class rank."/>
    <n v="0.14000000000000001"/>
  </r>
  <r>
    <x v="78"/>
    <s v="El Paso, TX"/>
    <s v="TX"/>
    <s v="Public"/>
    <s v="Detailed, see MSAR"/>
    <n v="124"/>
    <s v="No"/>
    <s v="Not provided"/>
    <s v="No"/>
    <s v="Not provided"/>
    <s v="Yes"/>
    <s v="Not provided"/>
    <s v="Our medical school does not have a minimum required GPA. The GPA from a post bac or graduate coursework will be evaluated for proficiency in upper level courses and an upward trend in the GPA."/>
    <s v="CASPER"/>
    <s v="Yes"/>
    <s v="We can accept up to 10% of the class from out-of-state."/>
    <n v="0.92"/>
    <n v="0.02"/>
    <n v="0.89"/>
    <n v="0.87"/>
    <n v="0.42"/>
    <n v="0.93"/>
    <n v="504"/>
    <n v="508"/>
    <n v="513"/>
    <n v="518"/>
    <n v="521"/>
    <n v="3.62"/>
    <n v="3.79"/>
    <n v="3.89"/>
    <n v="3.97"/>
    <n v="4"/>
    <n v="3.57"/>
    <n v="3.76"/>
    <n v="3.88"/>
    <n v="3.97"/>
    <n v="4"/>
    <n v="4447"/>
    <n v="1018"/>
    <n v="29"/>
    <n v="5494"/>
    <n v="552"/>
    <n v="61"/>
    <n v="0"/>
    <n v="613"/>
    <n v="104"/>
    <n v="13"/>
    <n v="0"/>
    <n v="117"/>
    <n v="0.19"/>
    <s v="Not tracked"/>
    <n v="0"/>
    <n v="54"/>
    <n v="50"/>
    <n v="9"/>
    <n v="4"/>
    <s v="Yes"/>
    <s v="Completion of a Scholarly Activity in Research Project (SARP) is a graduation requirement."/>
    <s v="Pass/Fail in years 1 and 2. Honors/Pass/Fail in years 3 and 4."/>
    <s v="No"/>
    <n v="0.14000000000000001"/>
  </r>
  <r>
    <x v="79"/>
    <s v="Lubbock, TX"/>
    <s v="TX"/>
    <s v="Public"/>
    <s v="Detailed, see MSAR"/>
    <n v="180"/>
    <s v="Yes"/>
    <s v=" The Admissions Committees will consider the AAMC recommendation of 500 MCAT score and above per national statistics and data regarding successful medical applicants."/>
    <s v="No"/>
    <s v="NA"/>
    <s v="No"/>
    <s v="Not provided"/>
    <s v="Not provided"/>
    <s v="CASPER"/>
    <s v="Yes"/>
    <s v="Due to our State Legislative policies, we can only accept up to 10% out of state students."/>
    <n v="0.9"/>
    <n v="0"/>
    <n v="0.94"/>
    <n v="0.87"/>
    <n v="0.43"/>
    <n v="0.88"/>
    <n v="504"/>
    <n v="507"/>
    <n v="512"/>
    <n v="517"/>
    <n v="522"/>
    <n v="3.49"/>
    <n v="3.71"/>
    <n v="3.9"/>
    <n v="3.99"/>
    <n v="4"/>
    <n v="3.36"/>
    <n v="3.66"/>
    <n v="3.88"/>
    <n v="3.99"/>
    <n v="4"/>
    <n v="4806"/>
    <n v="1148"/>
    <n v="35"/>
    <n v="5989"/>
    <n v="972"/>
    <n v="130"/>
    <n v="0"/>
    <n v="1102"/>
    <n v="168"/>
    <n v="12"/>
    <n v="0"/>
    <n v="180"/>
    <n v="0.11"/>
    <n v="30"/>
    <n v="0"/>
    <n v="102"/>
    <n v="67"/>
    <n v="7"/>
    <n v="4"/>
    <s v="No"/>
    <s v="Research is available for students who wish to pursue research outside of the MD/PHD program. The MD/MS research program is available and the Student Summer Research Program."/>
    <s v="Categorical Grading System (Honors, Pass and Fail)"/>
    <s v="No"/>
    <n v="0.17"/>
  </r>
  <r>
    <x v="80"/>
    <s v="San Antonio, TX"/>
    <s v="TX"/>
    <s v="Public"/>
    <s v="Detailed, see MSAR"/>
    <n v="220"/>
    <s v="No"/>
    <s v="Not provided"/>
    <s v="No"/>
    <s v="Not provided"/>
    <s v="Yes"/>
    <s v="Not provided"/>
    <s v="Advanced coursework in a master's, post-baccalaureate or other program is reviewed to help in the assessment of the applicant's academic strength."/>
    <s v="None"/>
    <s v="Yes"/>
    <s v="Limited to 10% of class"/>
    <n v="0.86"/>
    <n v="0.01"/>
    <n v="0.91"/>
    <n v="0.82"/>
    <n v="0.34"/>
    <n v="0.92"/>
    <n v="512"/>
    <n v="515"/>
    <n v="519"/>
    <n v="522"/>
    <n v="524"/>
    <n v="3.65"/>
    <n v="3.81"/>
    <n v="3.92"/>
    <n v="3.98"/>
    <n v="4"/>
    <n v="3.58"/>
    <n v="3.76"/>
    <n v="3.91"/>
    <n v="3.99"/>
    <n v="4"/>
    <n v="4989"/>
    <n v="1474"/>
    <n v="50"/>
    <n v="6513"/>
    <n v="905"/>
    <n v="174"/>
    <n v="0"/>
    <n v="1079"/>
    <n v="182"/>
    <n v="31"/>
    <n v="1"/>
    <n v="214"/>
    <n v="0.04"/>
    <n v="0"/>
    <n v="0"/>
    <n v="158"/>
    <n v="50"/>
    <n v="6"/>
    <n v="0"/>
    <s v="No"/>
    <s v="While not required, many students engage in valuable research experiences, and there is a detailed internal matching program to find research mentors and topics."/>
    <s v="Pass / Fail, with two areas of distinction; it is competency-based, so any number of students may achieve grades of distinction (high pass or honors)"/>
    <s v="Yes, internal rankings after pre-clerkship curriculum and after core rotations, reported in quartiles in the MSPE"/>
    <n v="0.25"/>
  </r>
  <r>
    <x v="81"/>
    <s v="Toledo, OH"/>
    <s v="OH"/>
    <s v="Public"/>
    <s v="COMLS policies can be found at https://www.utoledo.edu/policies/academic/college_of_medicine/"/>
    <n v="175"/>
    <s v="Yes"/>
    <n v="496"/>
    <s v="Yes"/>
    <n v="2.9"/>
    <s v="Yes"/>
    <n v="2.9"/>
    <n v="2.9"/>
    <s v="None"/>
    <s v="Yes"/>
    <s v="Yes"/>
    <n v="0.77"/>
    <n v="0.01"/>
    <n v="0.82"/>
    <n v="0.78"/>
    <n v="0.56000000000000005"/>
    <n v="0.84"/>
    <n v="504"/>
    <n v="508"/>
    <n v="511"/>
    <n v="515"/>
    <n v="517"/>
    <n v="3.28"/>
    <n v="3.54"/>
    <n v="3.76"/>
    <n v="3.93"/>
    <n v="3.99"/>
    <n v="3.01"/>
    <n v="3.37"/>
    <n v="3.68"/>
    <n v="3.9"/>
    <n v="3.99"/>
    <n v="1327"/>
    <n v="5344"/>
    <n v="2"/>
    <n v="6673"/>
    <n v="302"/>
    <n v="142"/>
    <n v="0"/>
    <n v="444"/>
    <n v="130"/>
    <n v="45"/>
    <n v="0"/>
    <n v="175"/>
    <n v="0.28000000000000003"/>
    <s v="17 matriculants from our Postbaccalaureate program medical science degree pathway"/>
    <n v="0"/>
    <n v="107"/>
    <n v="63"/>
    <n v="5"/>
    <n v="0"/>
    <s v="No"/>
    <s v="No. Optional research projects are available"/>
    <s v="Not Available"/>
    <s v="Not Available"/>
    <n v="0.1"/>
  </r>
  <r>
    <x v="82"/>
    <s v="Providence, RI"/>
    <s v="RI"/>
    <s v="Private"/>
    <s v="Detailed, see MSAR"/>
    <n v="144"/>
    <s v="No"/>
    <s v="Not provided"/>
    <s v="Yes"/>
    <s v="The Admissions Committee considers applications showing a minimum grade point average of 3.0, including all undergraduate coursework, even if taken after completion of the primary baccalaureate degree.Graduate level coursework is considered separately."/>
    <s v="No"/>
    <s v="Not provided"/>
    <s v="Not provided"/>
    <s v="None"/>
    <s v="Yes"/>
    <s v="All applicants"/>
    <n v="0.8"/>
    <n v="0.04"/>
    <n v="0.75"/>
    <n v="0.8"/>
    <n v="0.46"/>
    <n v="0.88"/>
    <n v="510"/>
    <n v="513"/>
    <n v="516"/>
    <n v="520"/>
    <n v="523"/>
    <n v="3.53"/>
    <n v="3.68"/>
    <n v="3.83"/>
    <n v="3.94"/>
    <n v="3.98"/>
    <n v="3.37"/>
    <n v="3.58"/>
    <n v="3.79"/>
    <n v="3.93"/>
    <n v="4"/>
    <n v="105"/>
    <n v="8711"/>
    <n v="641"/>
    <n v="9457"/>
    <n v="20"/>
    <n v="354"/>
    <n v="5"/>
    <n v="379"/>
    <n v="22"/>
    <n v="20"/>
    <n v="2"/>
    <n v="144"/>
    <n v="7.0000000000000007E-2"/>
    <n v="18"/>
    <n v="0"/>
    <n v="82"/>
    <n v="58"/>
    <n v="4"/>
    <n v="0"/>
    <s v="No"/>
    <s v="93% of graduating students indicated completion of an independent study project for credit while in medical school, and 95% reported a research project with a faculty member."/>
    <s v="Grading in the pre-clerkship curriculum is pass/fail (Satisfactory/Non Credit). Honors, Satisfactory and Non Credit are used in the third year clerkships and fourth year clinical electives."/>
    <s v="Not Available"/>
    <n v="0.1"/>
  </r>
  <r>
    <x v="83"/>
    <s v="Boston, MA"/>
    <s v="MA"/>
    <s v="Private"/>
    <s v="Apply to the MD Program: https://medicine.tufts.edu/admissions-aid/admissions-by-program/md-program"/>
    <n v="200"/>
    <s v="No"/>
    <s v="Not provided"/>
    <s v="No"/>
    <s v="Not provided"/>
    <s v="Yes"/>
    <s v="Not provided"/>
    <s v="Not provided"/>
    <s v="None"/>
    <s v="Yes"/>
    <s v="No State Residency Requirement"/>
    <n v="0.85"/>
    <n v="0.01"/>
    <n v="0.83"/>
    <n v="0.84"/>
    <n v="0.52"/>
    <n v="0.94"/>
    <n v="508"/>
    <n v="511"/>
    <n v="515"/>
    <n v="519"/>
    <n v="522"/>
    <n v="3.41"/>
    <n v="3.64"/>
    <n v="3.8"/>
    <n v="3.91"/>
    <n v="3.97"/>
    <n v="3.27"/>
    <n v="3.52"/>
    <n v="3.74"/>
    <n v="3.9"/>
    <n v="3.97"/>
    <n v="1187"/>
    <n v="13742"/>
    <n v="511"/>
    <n v="15440"/>
    <n v="137"/>
    <n v="746"/>
    <n v="3"/>
    <n v="886"/>
    <n v="43"/>
    <n v="151"/>
    <n v="1"/>
    <n v="195"/>
    <n v="0.22"/>
    <n v="25"/>
    <n v="0"/>
    <n v="91"/>
    <n v="100"/>
    <n v="4"/>
    <n v="0"/>
    <s v="No"/>
    <s v="Not Available"/>
    <s v="Pass/Fail in years 1 and 2. Honors/High Pass/Pass/LowPass/Fail in years 3 and 4."/>
    <s v="No"/>
    <n v="0.09"/>
  </r>
  <r>
    <x v="84"/>
    <s v="New Orleans, LA"/>
    <s v="LA"/>
    <s v="Private"/>
    <s v="Detailed, see MSAR"/>
    <n v="190"/>
    <s v="No"/>
    <s v="Not provided"/>
    <s v="No"/>
    <s v="Not provided"/>
    <s v="Yes"/>
    <n v="1"/>
    <s v="We do not have a minimum undergraduate GPA to begin considering additional information."/>
    <s v="None"/>
    <s v="Yes"/>
    <s v="The admissions process is identical for in-state and out-of-state applicants. All applicants will receive a full review of their file, regardless of their state of residency."/>
    <n v="0.86"/>
    <n v="0.03"/>
    <n v="0.79"/>
    <n v="0.83"/>
    <n v="0.55000000000000004"/>
    <n v="0.84"/>
    <n v="502"/>
    <n v="505"/>
    <n v="510"/>
    <n v="514"/>
    <n v="518"/>
    <n v="3.12"/>
    <n v="3.36"/>
    <n v="3.65"/>
    <n v="3.84"/>
    <n v="3.92"/>
    <n v="2.92"/>
    <n v="3.19"/>
    <n v="3.52"/>
    <n v="3.79"/>
    <n v="3.91"/>
    <n v="485"/>
    <n v="15775"/>
    <n v="965"/>
    <n v="17225"/>
    <n v="93"/>
    <n v="535"/>
    <n v="25"/>
    <n v="653"/>
    <n v="30"/>
    <n v="150"/>
    <n v="10"/>
    <n v="190"/>
    <n v="0.4"/>
    <s v="Not Available"/>
    <n v="0"/>
    <n v="71"/>
    <n v="106"/>
    <n v="12"/>
    <n v="1"/>
    <s v="No"/>
    <s v="Not Available"/>
    <s v="Pass/ Fail"/>
    <s v="Students are placed in tertiles at the end of their third year for MSPE purposes."/>
    <n v="0.16"/>
  </r>
  <r>
    <x v="85"/>
    <s v="Bethesda, MD"/>
    <s v="MD"/>
    <s v="Public"/>
    <s v="Detailed, see MSAR"/>
    <n v="173"/>
    <s v="Yes"/>
    <n v="496"/>
    <s v="Yes"/>
    <s v="3.0 GPA"/>
    <s v="Yes"/>
    <n v="3"/>
    <s v="Not provided"/>
    <s v="None"/>
    <s v="Yes"/>
    <s v="We accept out-of-state applicants."/>
    <n v="0.87"/>
    <n v="0.28000000000000003"/>
    <n v="0.88"/>
    <n v="0.76"/>
    <n v="0.47"/>
    <n v="0.85"/>
    <n v="504"/>
    <n v="508"/>
    <n v="511"/>
    <n v="515"/>
    <n v="517"/>
    <n v="3.43"/>
    <n v="3.61"/>
    <n v="3.77"/>
    <n v="3.89"/>
    <n v="3.97"/>
    <n v="3.34"/>
    <n v="3.55"/>
    <n v="3.73"/>
    <n v="3.89"/>
    <n v="3.98"/>
    <n v="231"/>
    <n v="3067"/>
    <n v="0"/>
    <n v="3298"/>
    <n v="71"/>
    <n v="566"/>
    <n v="0"/>
    <n v="637"/>
    <n v="19"/>
    <n v="155"/>
    <n v="0"/>
    <n v="174"/>
    <n v="0.14000000000000001"/>
    <n v="22"/>
    <n v="0"/>
    <n v="91"/>
    <n v="49"/>
    <n v="34"/>
    <n v="0"/>
    <s v="No"/>
    <s v="Strongly encouraged; included as a component of the newly instituted Capstone Project."/>
    <s v="Coursework is graded on an Honors/Pass/Fail basis."/>
    <s v="Students are not ranked at this school."/>
    <n v="0.15"/>
  </r>
  <r>
    <x v="86"/>
    <s v="Birmingham, AL"/>
    <s v="AL"/>
    <s v="Public"/>
    <s v="Please visit our website for updates on policies and timelines related to COVID-19. https://www.uab.edu/medicine/home/admissions/updates Please visit our website for selection criteria: https://www.uab.edu/medicine/home/admissions/selection-criteria"/>
    <n v="186"/>
    <s v="Yes"/>
    <s v="Applicants with a 495 total MCAT score are typically eligible to receive an invitation to complete our secondary application. Alabama residents with above average academic performance (our average GPA for entering students is typically in the 3.7-3.8 range) with a 493 or 494 total score on the MCAT may be invited to submit a secondary. The Early Decision and EMSAP programs have different MCAT criteria. See website for more information: https://www.uab.edu/medicine/home/admissions/selection-criteria"/>
    <s v="Yes"/>
    <s v="Alabama residents must have a 3.0 science (BCPM) GPA at the undergraduate level or a 3.0 science (BCPM) GPA after 20 or more BCPM credits at the post-baccalaureate or graduate level to receive the secondary application invitation. Since pass/fail grades are not included in the GPA, they do not count toward the 20 credit requirement at the post-baccalaureate and graduate level to receive the secondary application. Out-of-state applicants must have a 3.3 science (BCPM) GPA at the undergraduate level or a 3.3 science (BCPM) GPA after 20 or more BCPM credits at the post baccalaureate or graduate level to receive an invitation to complete the secondary application. Since pass/fail grades are not included in the GPA, they do not count toward the 20 credit requirement at the post-baccalaureate and graduate level to receive the secondary application."/>
    <s v="Yes"/>
    <n v="2"/>
    <s v="Alabama residents must have a 3.0 science (BCPM) GPA at the undergraduate level or a 3.0 science (BCPM) GPA after 20 or more BCPM credits at the post-baccalaureate or graduate level to receive the secondary application invitation. Since pass/fail grades are not included in the GPA, they do not count toward the 20 credit requirement at the post-baccalaureate and graduate level to receive the secondary application. Out-of-state applicants must have a 3.3 science (BCPM) GPA at the undergraduate level or a 3.3 science (BCPM) GPA after 20 or more BCPM credits at the post baccalaureate or graduate level to receive an invitation to complete the secondary application. Since pass/fail grades are not included in the GPA, they do not count toward the 20 credit requirement at the post-baccalaureate and graduate level to receive the secondary application."/>
    <s v="PREview"/>
    <s v="Yes"/>
    <s v="Please see GPA requirement information for out of state applicants here: https://www.uab.edu/medicine/home/admissions/selection-criteria"/>
    <n v="0.89"/>
    <n v="0.02"/>
    <n v="0.97"/>
    <n v="0.83"/>
    <n v="0.37"/>
    <n v="0.89"/>
    <n v="499"/>
    <n v="505"/>
    <n v="510"/>
    <n v="515"/>
    <n v="518"/>
    <n v="3.51"/>
    <n v="3.69"/>
    <n v="3.87"/>
    <n v="3.96"/>
    <n v="4"/>
    <n v="3.33"/>
    <n v="3.59"/>
    <n v="3.83"/>
    <n v="3.95"/>
    <n v="4"/>
    <n v="620"/>
    <n v="5152"/>
    <n v="5"/>
    <n v="5777"/>
    <n v="317"/>
    <n v="195"/>
    <n v="0"/>
    <n v="512"/>
    <n v="162"/>
    <n v="24"/>
    <n v="0"/>
    <n v="186"/>
    <n v="0.18"/>
    <s v="Not Available"/>
    <n v="0"/>
    <n v="124"/>
    <n v="53"/>
    <n v="9"/>
    <n v="0"/>
    <s v="Yes"/>
    <s v="https://www.uab.edu/medicine/home/current-students/scholarly-activity"/>
    <s v="Pre-clinical grades are pass and fail. Clinical grades are honors, high pass, pass and fail. http://www.uab.edu/medicine/home/current-students/policies-procedures"/>
    <s v="No"/>
    <n v="0.12"/>
  </r>
  <r>
    <x v="87"/>
    <s v="Tucson, AZ"/>
    <s v="AZ"/>
    <s v="Public"/>
    <s v="The primary application is November 14, 2022. Our secondary application is December 16, 2022 or by 5:00 pm AZ time, 21 days after you have been sent the secondary application (whichever comes first)."/>
    <n v="120"/>
    <s v="Yes"/>
    <s v="The minimum MCAT is 498"/>
    <s v="Yes"/>
    <s v="3.0 overall undergraduate GPA and a 3.0 BCPM overall undergraduate GPA"/>
    <s v="Yes"/>
    <n v="3"/>
    <s v="Applicants who do not have a 3.0 undergraduate GPA, but who have taken at least 12 credits of either post-baccalaureate or graduate coursework in premedical hard sciences and earned at least a 3.0 GPA in that coursework, may still receive a secondary application, though not guaranteed."/>
    <s v="None"/>
    <s v="Yes"/>
    <s v="We can accept up to 50% out of state students."/>
    <n v="0.77"/>
    <n v="0.04"/>
    <n v="0.81"/>
    <n v="0.84"/>
    <n v="0.65"/>
    <n v="0.91"/>
    <n v="501"/>
    <n v="505"/>
    <n v="510"/>
    <n v="514"/>
    <n v="517"/>
    <n v="3.42"/>
    <n v="3.6"/>
    <n v="3.83"/>
    <n v="3.95"/>
    <n v="4"/>
    <n v="3.25"/>
    <n v="3.48"/>
    <n v="3.77"/>
    <n v="3.95"/>
    <n v="4"/>
    <n v="874"/>
    <n v="7675"/>
    <n v="85"/>
    <n v="8634"/>
    <n v="272"/>
    <n v="265"/>
    <n v="0"/>
    <n v="537"/>
    <n v="100"/>
    <n v="18"/>
    <n v="0"/>
    <n v="118"/>
    <n v="0.19"/>
    <s v="10-12"/>
    <n v="0"/>
    <n v="62"/>
    <n v="51"/>
    <n v="5"/>
    <n v="0"/>
    <s v="Yes"/>
    <s v="The Scholarly Project is a required 4-year longitudinal course. https://medicine.arizona.edu/education/md-program/scholarly-project"/>
    <s v="Pass/Fail"/>
    <s v="Yes"/>
    <n v="0.25"/>
  </r>
  <r>
    <x v="88"/>
    <s v="Phoenix, AZ"/>
    <s v="AZ"/>
    <s v="Public"/>
    <s v="Detailed, see MSAR"/>
    <n v="120"/>
    <s v="Yes"/>
    <s v="The college has established a minimum composite score of a 500 for the MCAT. All MCAT scores are visible to the Admissions Committee, regardless of the date taken."/>
    <s v="Yes"/>
    <s v="Applicants must have a cumulative science (BCPM) and overall GPA of 3.0 or better in either their undergraduate, post-baccalaureate, or graduate studies."/>
    <s v="Yes"/>
    <s v="Not provided"/>
    <s v="Not provided"/>
    <s v="None"/>
    <s v="Yes"/>
    <s v="Must be a US citizen or permanent resident."/>
    <n v="0.88"/>
    <n v="0.02"/>
    <n v="0.82"/>
    <n v="0.87"/>
    <n v="0.64"/>
    <n v="0.94"/>
    <n v="509"/>
    <n v="513"/>
    <n v="516"/>
    <n v="519"/>
    <n v="521"/>
    <n v="3.45"/>
    <n v="3.66"/>
    <n v="3.86"/>
    <n v="3.96"/>
    <n v="4"/>
    <n v="3.32"/>
    <n v="3.6"/>
    <n v="3.83"/>
    <n v="3.97"/>
    <n v="4"/>
    <n v="897"/>
    <n v="5685"/>
    <n v="16"/>
    <n v="6598"/>
    <n v="156"/>
    <n v="319"/>
    <n v="0"/>
    <n v="475"/>
    <n v="63"/>
    <n v="55"/>
    <n v="0"/>
    <n v="118"/>
    <n v="0.16"/>
    <s v="Not Available"/>
    <n v="0"/>
    <n v="45"/>
    <n v="68"/>
    <n v="5"/>
    <n v="0"/>
    <s v="Yes"/>
    <s v="Every student completes a hypothesis-driven research Scholarly Project: https://phoenixmed.arizona.edu/scholarly-project."/>
    <s v="Years 1 and 2: Pass/Fail and Years 3 and 4:Pass/Fail/High Pass and Honors"/>
    <s v="No"/>
    <n v="0.08"/>
  </r>
  <r>
    <x v="89"/>
    <s v="Little Rock, AR"/>
    <s v="AR"/>
    <s v="Public"/>
    <s v="The UAMS College of Medicine Admissions Committee has 15 members appointed by the Dean of the College of Medicine. The committee is the only body with authority to make admissions decisions."/>
    <n v="188"/>
    <s v="No"/>
    <s v="Not provided"/>
    <s v="No"/>
    <s v="Not provided"/>
    <s v="Yes"/>
    <s v="Not provided"/>
    <s v="Undergraduate GPAs are considered but we do not have a minimum cut-off."/>
    <s v="None"/>
    <s v="Yes"/>
    <s v="Applicants with strong ties to Arkansas will be given preference."/>
    <n v="0.84"/>
    <n v="0.02"/>
    <n v="0.89"/>
    <n v="0.7"/>
    <n v="0.43"/>
    <n v="0.85"/>
    <n v="503"/>
    <n v="505"/>
    <n v="509"/>
    <n v="513"/>
    <n v="517"/>
    <n v="3.53"/>
    <n v="3.69"/>
    <n v="3.9"/>
    <n v="3.99"/>
    <n v="4"/>
    <n v="3.38"/>
    <n v="3.61"/>
    <n v="3.86"/>
    <s v="Blank"/>
    <s v="Blank"/>
    <n v="382"/>
    <n v="2560"/>
    <n v="20"/>
    <n v="2962"/>
    <n v="386"/>
    <n v="80"/>
    <n v="0"/>
    <n v="466"/>
    <n v="161"/>
    <n v="5"/>
    <n v="0"/>
    <n v="166"/>
    <n v="0.09"/>
    <s v="Not Available"/>
    <n v="0"/>
    <n v="126"/>
    <n v="34"/>
    <n v="6"/>
    <n v="0"/>
    <s v="No"/>
    <s v="Not Available"/>
    <s v="Pass/Fail"/>
    <s v="Yes"/>
    <n v="0.09"/>
  </r>
  <r>
    <x v="90"/>
    <s v="Sacramento, CA"/>
    <s v="CA"/>
    <s v="Public"/>
    <s v="Detailed, see MSAR"/>
    <n v="132"/>
    <s v="No"/>
    <s v="Not provided"/>
    <s v="No"/>
    <s v="Not provided"/>
    <s v="Yes"/>
    <n v="3.7"/>
    <s v="Not provided"/>
    <s v="PREview"/>
    <s v="Yes"/>
    <s v="Recommend strong ties to California"/>
    <n v="0.82"/>
    <n v="0.01"/>
    <n v="0.72"/>
    <n v="0.88"/>
    <n v="0.59"/>
    <n v="0.89"/>
    <n v="503"/>
    <n v="507"/>
    <n v="511"/>
    <n v="517"/>
    <n v="520"/>
    <n v="3.21"/>
    <n v="3.41"/>
    <n v="3.63"/>
    <n v="3.85"/>
    <n v="3.95"/>
    <n v="3.09"/>
    <n v="3.27"/>
    <n v="3.57"/>
    <n v="3.82"/>
    <n v="3.95"/>
    <n v="5990"/>
    <n v="3126"/>
    <n v="593"/>
    <n v="9709"/>
    <n v="465"/>
    <n v="17"/>
    <n v="9"/>
    <n v="491"/>
    <n v="121"/>
    <n v="5"/>
    <n v="6"/>
    <n v="132"/>
    <n v="0.13"/>
    <s v="40.9% of matriculants completed some postbaccalaureate program (formal or informal)."/>
    <n v="0"/>
    <n v="29"/>
    <n v="85"/>
    <n v="16"/>
    <n v="2"/>
    <s v="No"/>
    <s v="Not Available"/>
    <s v="Pass/Fail"/>
    <s v="No"/>
    <n v="0.16"/>
  </r>
  <r>
    <x v="91"/>
    <s v="Irvine, CA"/>
    <s v="CA"/>
    <s v="Public"/>
    <s v="Detailed, see MSAR"/>
    <n v="114"/>
    <s v="No"/>
    <s v="Not provided"/>
    <s v="No"/>
    <s v="Not provided"/>
    <s v="Yes"/>
    <s v="Not provided"/>
    <s v="Not provided"/>
    <s v="None"/>
    <s v="Yes"/>
    <s v="All Applicants"/>
    <n v="0.88"/>
    <n v="0"/>
    <n v="0.8"/>
    <n v="0.91"/>
    <n v="0.56999999999999995"/>
    <n v="0.98"/>
    <n v="509"/>
    <n v="512"/>
    <n v="515"/>
    <n v="519"/>
    <n v="521"/>
    <n v="3.52"/>
    <n v="3.7"/>
    <n v="3.84"/>
    <n v="3.94"/>
    <n v="3.98"/>
    <n v="3.46"/>
    <n v="3.65"/>
    <n v="3.81"/>
    <n v="3.94"/>
    <n v="3.99"/>
    <n v="5367"/>
    <n v="1957"/>
    <n v="133"/>
    <n v="7457"/>
    <n v="440"/>
    <n v="60"/>
    <n v="0"/>
    <n v="500"/>
    <n v="90"/>
    <n v="11"/>
    <n v="3"/>
    <n v="104"/>
    <n v="0.03"/>
    <s v="8 students from the UC Irvine post baccalaureate programs and 7 additional applicants who indicated taking &gt;24 hours of post baccalaureate courses"/>
    <n v="0"/>
    <n v="41"/>
    <n v="61"/>
    <n v="2"/>
    <n v="0"/>
    <s v="No"/>
    <s v="Not Available"/>
    <s v="Pass/Fail for year one; Honors/Pass/Fail for years two, three and four."/>
    <s v="No"/>
    <n v="0.44"/>
  </r>
  <r>
    <x v="92"/>
    <s v="Los Angeles, CA"/>
    <s v="CA"/>
    <s v="Public"/>
    <s v="Detailed, see MSAR"/>
    <n v="175"/>
    <s v="No"/>
    <s v="The Admissions Committee performs a holistic review on every applicant. Part of that review includes the MCAT scores."/>
    <s v="No"/>
    <s v="The Admissions Committee performs a holistic review on every applicant."/>
    <s v="No"/>
    <s v="Not provided"/>
    <s v="Not provided"/>
    <s v="PREview"/>
    <s v="Yes"/>
    <s v="Admissions policies and procedures for out-of-state and in-state applicants are the same."/>
    <n v="0.86"/>
    <n v="0.04"/>
    <n v="0.82"/>
    <n v="0.91"/>
    <n v="0.45"/>
    <n v="0.97"/>
    <n v="506"/>
    <n v="510"/>
    <n v="516"/>
    <n v="520"/>
    <n v="523"/>
    <n v="3.43"/>
    <n v="3.62"/>
    <n v="3.81"/>
    <n v="3.92"/>
    <n v="3.98"/>
    <n v="3.31"/>
    <n v="3.51"/>
    <n v="3.76"/>
    <n v="3.92"/>
    <n v="3.98"/>
    <n v="6457"/>
    <n v="7007"/>
    <n v="861"/>
    <n v="14325"/>
    <n v="450"/>
    <n v="457"/>
    <n v="76"/>
    <n v="983"/>
    <n v="104"/>
    <n v="61"/>
    <n v="10"/>
    <n v="175"/>
    <n v="0.19"/>
    <n v="42"/>
    <n v="0"/>
    <n v="58"/>
    <n v="106"/>
    <n v="10"/>
    <n v="1"/>
    <s v="No"/>
    <s v="In Year 3 students will either be immersed in a research, advocacy, entrepreneurship experience or apply to pursue an advanced degree at UCLA (for example: MBA, MPP, MPH)."/>
    <s v="Grading is Pass/Fail for the pre-clinical and clinical years. (The grading system is subject to change.)"/>
    <s v="Not Available"/>
    <n v="0.18"/>
  </r>
  <r>
    <x v="93"/>
    <s v="Riverside, CA"/>
    <s v="CA"/>
    <s v="Public"/>
    <s v="Detailed, see MSAR"/>
    <n v="80"/>
    <s v="No"/>
    <s v="Not provided"/>
    <s v="No"/>
    <s v="Not provided"/>
    <s v="Yes"/>
    <n v="2.5"/>
    <s v="We utilize holistic review and consider lower GPA's on a case-by-case basis."/>
    <s v="None"/>
    <s v="Case-by-case"/>
    <s v="Out of state applicants will be considered on a case-by-case basis; Applicants will be considered only if they have demonstrated strong ties to inland southern California"/>
    <n v="0.86"/>
    <n v="0"/>
    <n v="0.7"/>
    <n v="0.92"/>
    <n v="0.52"/>
    <n v="0.9"/>
    <n v="503"/>
    <n v="507"/>
    <n v="510"/>
    <n v="514"/>
    <n v="517"/>
    <n v="3.27"/>
    <n v="3.51"/>
    <n v="3.68"/>
    <n v="3.85"/>
    <n v="3.94"/>
    <n v="3.19"/>
    <n v="3.4"/>
    <n v="3.61"/>
    <n v="3.84"/>
    <n v="3.94"/>
    <n v="5190"/>
    <n v="1475"/>
    <n v="106"/>
    <n v="6771"/>
    <n v="249"/>
    <n v="1"/>
    <n v="0"/>
    <n v="250"/>
    <n v="84"/>
    <n v="1"/>
    <n v="1"/>
    <n v="86"/>
    <n v="0.12"/>
    <n v="15"/>
    <n v="0"/>
    <n v="32"/>
    <n v="49"/>
    <n v="5"/>
    <n v="0"/>
    <s v="No"/>
    <s v="Students are strongly encouraged to participate in research and ample opportunities are offered."/>
    <s v="Pass/Fail grading system in Pre-clinical years. Honors/High Pass/Pass/Fail in Clinical years."/>
    <s v="No"/>
    <n v="0.27"/>
  </r>
  <r>
    <x v="94"/>
    <s v="La Jolla, CA"/>
    <s v="CA"/>
    <s v="Public"/>
    <s v="Detailed, see MSAR"/>
    <n v="140"/>
    <s v="No"/>
    <s v="Not provided"/>
    <s v="No"/>
    <s v="Not provided"/>
    <s v="Yes"/>
    <s v="Not provided"/>
    <s v="Not provided"/>
    <s v="None"/>
    <s v="Yes"/>
    <s v="All applicants"/>
    <n v="0.88"/>
    <n v="0"/>
    <n v="0.83"/>
    <n v="0.93"/>
    <n v="0.41"/>
    <n v="0.96"/>
    <n v="509"/>
    <n v="512"/>
    <n v="516"/>
    <n v="520"/>
    <n v="523"/>
    <n v="3.54"/>
    <n v="3.69"/>
    <n v="3.83"/>
    <n v="3.95"/>
    <n v="3.99"/>
    <n v="3.4"/>
    <n v="3.61"/>
    <n v="3.79"/>
    <n v="3.94"/>
    <n v="4"/>
    <n v="5248"/>
    <n v="3932"/>
    <n v="168"/>
    <n v="9348"/>
    <n v="648"/>
    <n v="222"/>
    <n v="0"/>
    <n v="870"/>
    <n v="109"/>
    <n v="27"/>
    <n v="2"/>
    <n v="138"/>
    <n v="0.1"/>
    <n v="12"/>
    <n v="0"/>
    <n v="56"/>
    <n v="76"/>
    <n v="5"/>
    <n v="1"/>
    <s v="No"/>
    <s v="The School has a requirement for an independent study project and research is one way to complete this. Basic, translational and clinical research opportunities are available for medical students."/>
    <s v="Pass/fail during first two years. Honors/High Pass/Pass/ Fail during third year clerkships. Honors/Pass/Fail during fourth year clerkships."/>
    <s v="Students are not ranked."/>
    <n v="0.19"/>
  </r>
  <r>
    <x v="95"/>
    <s v="San Francisco, CA"/>
    <s v="CA"/>
    <s v="Public"/>
    <s v="Information about the application process can be found at http://meded.ucsf.edu/admissions-md-program."/>
    <n v="161"/>
    <s v="No"/>
    <s v="Not provided"/>
    <s v="No"/>
    <s v="Not provided"/>
    <s v="Yes"/>
    <s v="Not provided"/>
    <s v="Not provided"/>
    <s v="None"/>
    <s v="Yes"/>
    <s v="Yes, all applicants"/>
    <n v="0.88"/>
    <n v="0"/>
    <n v="0.84"/>
    <n v="0.89"/>
    <n v="0.36"/>
    <n v="0.97"/>
    <n v="509"/>
    <n v="513"/>
    <n v="517"/>
    <n v="520"/>
    <n v="523"/>
    <n v="3.64"/>
    <n v="3.78"/>
    <n v="3.88"/>
    <n v="3.96"/>
    <n v="3.99"/>
    <n v="3.57"/>
    <n v="3.73"/>
    <n v="3.87"/>
    <n v="3.96"/>
    <n v="4"/>
    <n v="4525"/>
    <n v="5203"/>
    <n v="152"/>
    <n v="9880"/>
    <n v="404"/>
    <n v="197"/>
    <n v="0"/>
    <n v="601"/>
    <n v="138"/>
    <n v="36"/>
    <n v="3"/>
    <n v="177"/>
    <n v="7.0000000000000007E-2"/>
    <n v="15"/>
    <n v="0"/>
    <n v="107"/>
    <n v="68"/>
    <n v="2"/>
    <n v="0"/>
    <s v="Yes"/>
    <s v="https://meded.ucsf.edu/inquiry-curriculum"/>
    <s v="Pass/Fail"/>
    <s v="No"/>
    <n v="0.09"/>
  </r>
  <r>
    <x v="96"/>
    <s v="Orlando, FL"/>
    <s v="FL"/>
    <s v="Public"/>
    <s v="Detailed, see MSAR"/>
    <n v="120"/>
    <s v="Yes"/>
    <s v="A minimum MCAT of 500 taken in the last three years (2020, 2021 and/or 2022) is required to be considered for an interview."/>
    <s v="Yes"/>
    <s v="A minimum 3.0 BCPM and overall GPA is required to be considered for an interview."/>
    <s v="Yes"/>
    <n v="3"/>
    <s v="If an applicant did not meet the minimum 3.0 BCPM and overall GPA required through their undergraduate coursework they may still be considered if they earn at least 20 core science credits either through postbacc or graduate coursework with a 3.0 or higher BCPM GPA."/>
    <s v="None"/>
    <s v="Yes"/>
    <s v="Approximately 35% of each class is accepted from out-of-state."/>
    <n v="0.92"/>
    <n v="0.02"/>
    <n v="0.94"/>
    <n v="0.95"/>
    <n v="0.45"/>
    <n v="0.96"/>
    <n v="511"/>
    <n v="513"/>
    <n v="515"/>
    <n v="518"/>
    <n v="521"/>
    <n v="3.64"/>
    <n v="3.78"/>
    <n v="3.9"/>
    <n v="3.98"/>
    <n v="4"/>
    <n v="3.56"/>
    <n v="3.71"/>
    <n v="3.87"/>
    <n v="3.97"/>
    <n v="4"/>
    <n v="2799"/>
    <n v="3128"/>
    <n v="5"/>
    <n v="5932"/>
    <n v="327"/>
    <n v="173"/>
    <n v="0"/>
    <n v="500"/>
    <n v="79"/>
    <n v="41"/>
    <n v="0"/>
    <n v="120"/>
    <n v="0.08"/>
    <s v="8 - Bachelor's degree plus core science Master's degree; 9 - Bachelor's degree plus at least two full-time core science semesters"/>
    <n v="0"/>
    <n v="91"/>
    <n v="26"/>
    <n v="3"/>
    <n v="0"/>
    <s v="Yes"/>
    <s v="Information about the Focused Inquiry &amp; Research Experience (FIRE) program may be found at this link https://med.ucf.edu/research/m-d-student-research/fire/."/>
    <s v="Hybrid system that includes: A/B/C/F, Honors/P/F and P/F."/>
    <s v="No, other than what is required for the Medical Student Performance Evaluation (Dean's Letter) that is produced for the Residency Application."/>
    <n v="0.26"/>
  </r>
  <r>
    <x v="97"/>
    <s v="Chicago, IL"/>
    <s v="IL"/>
    <s v="Private"/>
    <s v="Detailed, see MSAR"/>
    <n v="90"/>
    <s v="No"/>
    <s v="While we do not have required minimum MCAT score for consideration, we strongly encourage applicants to view the entering class profile on our website for information on MCAT score ranges for applicants who were accepted in prior cycles."/>
    <s v="No"/>
    <s v="While we do not have required minimum MCAT score for consideration, we strongly encourage applicants to view the entering class profile on our website for information on GPA ranges for applicants who were accepted in prior cycles."/>
    <s v="Yes"/>
    <s v="Not provided"/>
    <s v="We do not have required minimum GPAs for screening. All components of the GPA are considered, as well as any trends over time."/>
    <s v="None"/>
    <s v="Yes"/>
    <s v="As a private institution, there is no difference in our evaluation or preference for in- and out-of-state applicants."/>
    <n v="0.92"/>
    <n v="0.01"/>
    <n v="0.87"/>
    <n v="0.89"/>
    <n v="0.37"/>
    <n v="0.98"/>
    <n v="512"/>
    <n v="516"/>
    <n v="521"/>
    <n v="523"/>
    <n v="525"/>
    <n v="3.64"/>
    <n v="3.81"/>
    <n v="3.93"/>
    <n v="3.98"/>
    <n v="4"/>
    <n v="3.51"/>
    <n v="3.76"/>
    <n v="3.92"/>
    <s v="Blank"/>
    <s v="Blank"/>
    <n v="852"/>
    <n v="5991"/>
    <n v="518"/>
    <n v="7361"/>
    <n v="76"/>
    <n v="564"/>
    <n v="0"/>
    <n v="640"/>
    <n v="20"/>
    <n v="70"/>
    <n v="0"/>
    <n v="90"/>
    <n v="0.1"/>
    <n v="1"/>
    <n v="0"/>
    <n v="59"/>
    <n v="30"/>
    <n v="1"/>
    <n v="0"/>
    <s v="Yes"/>
    <s v="Mentored scholarly project required through our Scholarship &amp; Discovery tracks (https://pritzker.uchicago.edu/academics/scholarship-discovery)."/>
    <s v="Pass/Fail"/>
    <s v="Not Available"/>
    <n v="0.13"/>
  </r>
  <r>
    <x v="98"/>
    <s v="Cincinnati, OH"/>
    <s v="OH"/>
    <s v="Public"/>
    <s v="Detailed, see MSAR"/>
    <n v="180"/>
    <s v="No"/>
    <s v="Not provided"/>
    <s v="No"/>
    <s v="Not provided"/>
    <s v="Not provided"/>
    <s v="Not provided"/>
    <s v="Not provided"/>
    <s v="None"/>
    <s v="Yes"/>
    <s v="Out-of-state residents make-up approximately 40-60 percent of the incoming class each year."/>
    <n v="0.87"/>
    <n v="0"/>
    <n v="0.92"/>
    <n v="0.86"/>
    <n v="0.41"/>
    <n v="0.94"/>
    <n v="508"/>
    <n v="513"/>
    <n v="517"/>
    <n v="520"/>
    <n v="523"/>
    <n v="3.43"/>
    <n v="3.67"/>
    <n v="3.83"/>
    <n v="3.94"/>
    <n v="4"/>
    <n v="3.3"/>
    <n v="3.54"/>
    <n v="3.8"/>
    <n v="3.93"/>
    <n v="4"/>
    <n v="1271"/>
    <n v="4845"/>
    <n v="21"/>
    <n v="6137"/>
    <n v="208"/>
    <n v="344"/>
    <n v="0"/>
    <n v="552"/>
    <n v="75"/>
    <n v="105"/>
    <n v="0"/>
    <n v="180"/>
    <n v="0.18"/>
    <n v="15"/>
    <n v="0"/>
    <n v="107"/>
    <n v="67"/>
    <n v="6"/>
    <n v="0"/>
    <s v="No"/>
    <s v="UC is a tier-one research, Clinical and Translational Science Award (CTSA) institution. Nearly 450 investigators receive almost 700 grants. Research is conducted by more than 500 faculty and students."/>
    <s v="UCCOM uses a hybrid grading system meant to promote class cooperation. In Years 1-2, grading is Pass/Fail. In Years 3-4, grading is Pass/High Pass/Honors with a cumulative quartile ranking."/>
    <s v="Grading is a hybrid system. In Years 1-2, students are graded on a Pass/Fail basis. Subsequently, in Years 3-4, a quartile system is employed for stratifying students within their class."/>
    <n v="0.08"/>
  </r>
  <r>
    <x v="99"/>
    <s v="Aurora, CO"/>
    <s v="CO"/>
    <s v="Public"/>
    <s v="Detailed, see MSAR"/>
    <n v="184"/>
    <s v="No"/>
    <s v="Not provided"/>
    <s v="No"/>
    <s v="Not provided"/>
    <s v="Yes"/>
    <s v="Not provided"/>
    <s v="Not provided"/>
    <s v="CASPER"/>
    <s v="Yes"/>
    <s v="CUSOM accepts out of state applicants."/>
    <n v="0.86"/>
    <n v="0.02"/>
    <n v="0.86"/>
    <n v="0.88"/>
    <n v="0.55000000000000004"/>
    <n v="0.94"/>
    <n v="509"/>
    <n v="511"/>
    <n v="515"/>
    <n v="519"/>
    <n v="522"/>
    <n v="3.5"/>
    <n v="3.7"/>
    <n v="3.82"/>
    <n v="3.94"/>
    <n v="3.99"/>
    <n v="3.37"/>
    <n v="3.62"/>
    <n v="3.77"/>
    <n v="3.92"/>
    <n v="4"/>
    <n v="859"/>
    <n v="12648"/>
    <n v="599"/>
    <n v="14106"/>
    <n v="204"/>
    <n v="527"/>
    <n v="13"/>
    <n v="744"/>
    <n v="84"/>
    <n v="94"/>
    <n v="4"/>
    <n v="182"/>
    <n v="0.15"/>
    <s v="Not Available"/>
    <n v="0"/>
    <n v="73"/>
    <n v="95"/>
    <n v="14"/>
    <n v="0"/>
    <s v="Yes"/>
    <s v="The Mentored Scholarly Activity (research) is required for graduation."/>
    <s v="Phases I &amp; II: Pass, Fail; Phase III: Honors, High Pass, Pass, Fail"/>
    <s v="Students are not numerically ranked; however, for the MSPE, they are placed in one of four categories/quartiles: Outstanding, Excellent, Very Good, &amp; Good."/>
    <n v="0.15"/>
  </r>
  <r>
    <x v="100"/>
    <s v="Farmington, CT"/>
    <s v="CT"/>
    <s v="Public"/>
    <s v="Not Available"/>
    <n v="110"/>
    <s v="No"/>
    <s v="Not provided"/>
    <s v="No"/>
    <s v="Not provided"/>
    <s v="Yes"/>
    <s v="Not provided"/>
    <s v="Our medical school considers applicants holistically and does not use a minimum GPA for consideration."/>
    <s v="None"/>
    <s v="Yes"/>
    <s v="All Applicants"/>
    <n v="0.85"/>
    <n v="0.03"/>
    <n v="0.89"/>
    <n v="0.86"/>
    <n v="0.51"/>
    <n v="0.95"/>
    <n v="506"/>
    <n v="509"/>
    <n v="513"/>
    <n v="516"/>
    <n v="520"/>
    <n v="3.59"/>
    <n v="3.68"/>
    <n v="3.82"/>
    <n v="3.92"/>
    <n v="3.98"/>
    <n v="3.5"/>
    <n v="3.62"/>
    <n v="3.78"/>
    <n v="3.91"/>
    <n v="3.98"/>
    <n v="608"/>
    <n v="3627"/>
    <n v="484"/>
    <n v="4719"/>
    <n v="200"/>
    <n v="146"/>
    <n v="4"/>
    <n v="350"/>
    <n v="89"/>
    <n v="20"/>
    <n v="1"/>
    <n v="110"/>
    <n v="0.06"/>
    <n v="4"/>
    <n v="0"/>
    <n v="59"/>
    <n v="50"/>
    <n v="1"/>
    <n v="0"/>
    <s v="Yes"/>
    <s v="Capstone project, numerous opportunities available."/>
    <s v="Pass/Fail"/>
    <s v="No"/>
    <n v="0.16"/>
  </r>
  <r>
    <x v="101"/>
    <s v="Gainesville, FL"/>
    <s v="FL"/>
    <s v="Public"/>
    <s v="Detailed, see MSAR"/>
    <n v="135"/>
    <s v="Yes"/>
    <n v="495"/>
    <s v="No"/>
    <s v="Not provided"/>
    <s v="Yes"/>
    <s v="Not provided"/>
    <s v="Not provided"/>
    <s v="None"/>
    <s v="Yes"/>
    <s v="All Applicants"/>
    <n v="0.88"/>
    <n v="0.02"/>
    <n v="0.9"/>
    <n v="0.92"/>
    <n v="0.4"/>
    <n v="0.94"/>
    <n v="510"/>
    <n v="513"/>
    <n v="516"/>
    <n v="518"/>
    <n v="521"/>
    <n v="3.54"/>
    <n v="3.74"/>
    <n v="3.88"/>
    <n v="3.97"/>
    <n v="4"/>
    <n v="3.42"/>
    <n v="3.64"/>
    <n v="3.85"/>
    <n v="3.97"/>
    <n v="4"/>
    <n v="2799"/>
    <n v="2553"/>
    <n v="21"/>
    <n v="5373"/>
    <n v="279"/>
    <n v="70"/>
    <n v="0"/>
    <n v="349"/>
    <n v="143"/>
    <n v="20"/>
    <n v="0"/>
    <n v="163"/>
    <n v="0.14000000000000001"/>
    <n v="13"/>
    <n v="0"/>
    <n v="102"/>
    <n v="57"/>
    <n v="3"/>
    <n v="1"/>
    <s v="No"/>
    <s v="Participation in scholarly activities is strongly encouraged via the Medical Student Research Program program and Discovery Pathways Program."/>
    <s v="Preclinical years are graded on a pass/fail basis. Clinical rotations are graded on a numeric scale that is assigned a letter grade."/>
    <s v="Students are ranked based on their third year clerkships and required fourth year rotations."/>
    <n v="0.33"/>
  </r>
  <r>
    <x v="102"/>
    <s v="Honolulu, HI"/>
    <s v="HI"/>
    <s v="Public"/>
    <s v="www.jabsom.hawaii.edu/mdadmissions"/>
    <n v="77"/>
    <s v="No"/>
    <s v="Not provided"/>
    <s v="No"/>
    <s v="Not provided"/>
    <s v="Yes"/>
    <s v="Not provided"/>
    <s v="JABSOM does not have a required minimum GPA to be considered for admission."/>
    <s v="PREview"/>
    <s v="Yes"/>
    <s v="See JABSOM admissions webpages for more details."/>
    <n v="0.82"/>
    <n v="0.03"/>
    <n v="0.89"/>
    <n v="0.86"/>
    <n v="0.55000000000000004"/>
    <n v="0.91"/>
    <n v="509"/>
    <n v="511"/>
    <n v="514"/>
    <n v="517"/>
    <n v="520"/>
    <n v="3.46"/>
    <n v="3.69"/>
    <n v="3.83"/>
    <n v="3.94"/>
    <n v="3.98"/>
    <n v="3.27"/>
    <n v="3.59"/>
    <n v="3.8"/>
    <n v="3.92"/>
    <n v="3.99"/>
    <n v="271"/>
    <n v="2278"/>
    <n v="344"/>
    <n v="2893"/>
    <n v="228"/>
    <n v="96"/>
    <n v="0"/>
    <n v="324"/>
    <n v="61"/>
    <n v="15"/>
    <n v="1"/>
    <n v="77"/>
    <n v="0.13"/>
    <n v="7"/>
    <n v="1"/>
    <n v="36"/>
    <n v="38"/>
    <n v="2"/>
    <n v="0"/>
    <s v="No"/>
    <s v="Not Available"/>
    <s v="Pass/Fail/Honors"/>
    <s v="No"/>
    <n v="0.31"/>
  </r>
  <r>
    <x v="103"/>
    <s v="Houston, TX"/>
    <s v="TX"/>
    <s v="Public"/>
    <s v="Detailed, see MSAR"/>
    <n v="60"/>
    <s v="Not Provided"/>
    <s v="Not provided"/>
    <s v="Not Provided"/>
    <s v="Not provided"/>
    <s v="Not provided"/>
    <s v="Not provided"/>
    <s v="Not provided"/>
    <s v="None"/>
    <s v="Yes"/>
    <s v="out-of-state applicants welcome"/>
    <n v="0.9"/>
    <n v="0"/>
    <n v="0.83"/>
    <n v="0.76"/>
    <n v="0.61"/>
    <n v="0.83"/>
    <n v="498"/>
    <n v="499"/>
    <n v="506"/>
    <n v="510"/>
    <n v="514"/>
    <n v="3.29"/>
    <n v="3.39"/>
    <n v="3.59"/>
    <n v="3.73"/>
    <n v="3.91"/>
    <n v="3.06"/>
    <n v="3.16"/>
    <n v="3.39"/>
    <n v="3.6"/>
    <n v="3.93"/>
    <n v="4732"/>
    <n v="1175"/>
    <n v="34"/>
    <n v="5941"/>
    <n v="212"/>
    <n v="8"/>
    <n v="0"/>
    <n v="220"/>
    <n v="29"/>
    <n v="1"/>
    <n v="0"/>
    <n v="30"/>
    <n v="0.3"/>
    <s v="Not Available"/>
    <n v="0"/>
    <n v="7"/>
    <n v="20"/>
    <n v="3"/>
    <n v="0"/>
    <s v="Blank"/>
    <s v="Not Available"/>
    <s v="Not Available"/>
    <s v="Not Available"/>
    <s v="Blank"/>
  </r>
  <r>
    <x v="104"/>
    <s v="Chicago, IL"/>
    <s v="IL"/>
    <s v="Public"/>
    <s v="Please see our website for full details on our admissions requirements and policies https://medicine.uic.edu/education/md-admissions/"/>
    <n v="300"/>
    <s v="Not Provided"/>
    <s v="Not provided"/>
    <s v="Yes"/>
    <s v="We require a science GPA of 3.0 or higher in undergraduate or graduate course work."/>
    <s v="Yes"/>
    <n v="2.9"/>
    <s v="In cases where an applicant has completed a postbacc or a graduate degree we will only consider the most recent works as more relevant and reflective of the applicant's academic ability."/>
    <s v="CASPer, Sanpshot, Duet"/>
    <s v="Yes"/>
    <s v="We evaluate out of state applicants exactly the same as in state applicants. We look for mission alignment."/>
    <n v="0.84"/>
    <n v="0.02"/>
    <n v="0.76"/>
    <n v="0.83"/>
    <n v="0.53"/>
    <n v="0.91"/>
    <n v="502"/>
    <n v="506"/>
    <n v="511"/>
    <n v="515"/>
    <n v="519"/>
    <n v="3.26"/>
    <n v="3.5"/>
    <n v="3.7"/>
    <n v="3.89"/>
    <n v="3.98"/>
    <n v="3.08"/>
    <n v="3.37"/>
    <n v="3.63"/>
    <n v="3.87"/>
    <n v="3.99"/>
    <n v="1991"/>
    <n v="5096"/>
    <n v="488"/>
    <n v="7575"/>
    <n v="413"/>
    <n v="374"/>
    <n v="46"/>
    <n v="833"/>
    <n v="213"/>
    <n v="80"/>
    <n v="22"/>
    <n v="315"/>
    <n v="0.19"/>
    <n v="52"/>
    <n v="0"/>
    <n v="169"/>
    <n v="125"/>
    <n v="21"/>
    <n v="0"/>
    <s v="No"/>
    <s v="A research thesis or project is not required for the MD degree. Several of the Special Curricular Programs and joint degree programs do require completion of a project or thesis for academic credit."/>
    <s v="Phase 1 is graded on a Pass-Fail basis. Clinical clerkships in Phases 2 and 3 provide three tiers of passing grade: Outstanding, Advanced, and Proficient."/>
    <s v="There is no class ranking. Performance is reported by quartile in the Medical Student Performance Evaluation for residency application based on Phase 1 requirements and grades received in Phases 2&amp;3."/>
    <n v="0.09"/>
  </r>
  <r>
    <x v="105"/>
    <s v="Iowa City, IA"/>
    <s v="IA"/>
    <s v="Public"/>
    <s v="Detailed, see MSAR"/>
    <n v="152"/>
    <s v="Yes"/>
    <s v="Applicants' most recent score must be 500 or greater to receive a secondary application. A subsection total of 123 must be attained on each section."/>
    <s v="Yes"/>
    <s v="Applicants must have achieved an overall and science* grade-point average of 3.0 or higher (on a 4.0 scale) for all undergraduate college work. Applicants who have not achieved the former must have completed a minimum of 20 hours of science postbaccalaureate or graduate work at 3.5 or higher. In programs where premedical science courses are offered on either a graded or pass/fail basis, we strongly recommend that you take those courses for a grade."/>
    <s v="Yes"/>
    <n v="2"/>
    <s v="Not provided"/>
    <s v="None"/>
    <s v="Yes"/>
    <s v="Carver accepts nonresident applications"/>
    <n v="0.88"/>
    <n v="0"/>
    <n v="0.95"/>
    <n v="0.92"/>
    <n v="0.48"/>
    <n v="0.94"/>
    <n v="509"/>
    <n v="512"/>
    <n v="517"/>
    <n v="522"/>
    <n v="523"/>
    <n v="3.53"/>
    <n v="3.75"/>
    <n v="3.9"/>
    <n v="3.97"/>
    <n v="4"/>
    <n v="3.43"/>
    <n v="3.7"/>
    <n v="3.87"/>
    <n v="3.98"/>
    <n v="4"/>
    <n v="340"/>
    <n v="3843"/>
    <n v="5"/>
    <n v="4188"/>
    <n v="239"/>
    <n v="487"/>
    <n v="0"/>
    <n v="726"/>
    <n v="101"/>
    <n v="51"/>
    <n v="0"/>
    <n v="152"/>
    <n v="0.13"/>
    <s v="13 attended post bacc education to complete requirements and 18 attended special masters programs."/>
    <n v="0"/>
    <n v="95"/>
    <n v="54"/>
    <n v="3"/>
    <n v="0"/>
    <s v="No"/>
    <s v="Not Available"/>
    <s v="Honors; Near Honors; Pass; and Fail. Clinical &amp; Professions Skills (1-3) and Medicine &amp; Society (1-3) in the pre-clinical curriculum are Pass/Fail only."/>
    <s v="No"/>
    <n v="0.14000000000000001"/>
  </r>
  <r>
    <x v="106"/>
    <s v="Kansas City, KS"/>
    <s v="KS"/>
    <s v="Public"/>
    <s v="Detailed, see MSAR"/>
    <n v="211"/>
    <s v="No"/>
    <s v="Any applicant with less than a 494 MCAT will be reviewed to identify factors that warrant additional review or consideration for interview."/>
    <s v="No"/>
    <s v="Any applicant with less than a 3.0 BCPM GPA will be reviewed to identify factors that warrant additional review or consideration for interview."/>
    <s v="Yes"/>
    <s v="Not provided"/>
    <s v="The committee will see GPA's by academic year. In addition to undergraduate GPA, the committee will consider any postbacc or graduate coursework. GPA trends are more important than the individual grade."/>
    <s v="None"/>
    <s v="Yes"/>
    <s v="The University of Kansas is a state-supported institution that gives primary consideration to Kansas residents and those with strong ties to Kansas."/>
    <n v="0.79"/>
    <n v="0.02"/>
    <n v="0.86"/>
    <n v="0.73"/>
    <n v="0.56000000000000005"/>
    <n v="0.72"/>
    <n v="503"/>
    <n v="507"/>
    <n v="510"/>
    <n v="515"/>
    <n v="519"/>
    <n v="3.56"/>
    <n v="3.72"/>
    <n v="3.88"/>
    <n v="3.97"/>
    <n v="4"/>
    <n v="3.36"/>
    <n v="3.66"/>
    <n v="3.85"/>
    <n v="3.97"/>
    <n v="4"/>
    <n v="558"/>
    <n v="2695"/>
    <n v="21"/>
    <n v="3274"/>
    <n v="406"/>
    <n v="213"/>
    <n v="0"/>
    <n v="619"/>
    <n v="180"/>
    <n v="29"/>
    <n v="2"/>
    <n v="211"/>
    <n v="0.08"/>
    <n v="12"/>
    <n v="0"/>
    <n v="151"/>
    <n v="48"/>
    <n v="9"/>
    <n v="3"/>
    <s v="No"/>
    <s v="Multiple programs and opportunities are available throughout the academic year and during summers for students who wish to conduct research or participate in other scholarly activities."/>
    <s v="Competency-based assessment. Pass/Fail in years one and two; pass with distinction/pass/fail in year three. Graduation with Honors designation available."/>
    <s v="Yes"/>
    <n v="0.21"/>
  </r>
  <r>
    <x v="107"/>
    <s v="Lexington, KY"/>
    <s v="KY"/>
    <s v="Public"/>
    <s v="Detailed, see MSAR"/>
    <n v="201"/>
    <s v="Yes"/>
    <s v="The screening process consists of utilization of MCAT scores and GPAs to determine whether an applicant qualifies a supplemental application."/>
    <s v="Yes"/>
    <s v="The screening process consists of utilization of MCAT scores and GPAs to determine whether an applicant qualifies a supplemental application."/>
    <s v="Yes"/>
    <n v="3"/>
    <s v="To consider one's postbacc or graduate coursework, an applicant must possess a minimum of 3.0 undergraduate total cumulative GPA."/>
    <s v="None"/>
    <s v="Case-by-case"/>
    <s v="A limited number of non-Kentucky residents with very strong ties to the state may be considered."/>
    <n v="0.78"/>
    <n v="0.01"/>
    <n v="0.92"/>
    <n v="0.7"/>
    <n v="0.45"/>
    <n v="0.77"/>
    <n v="500"/>
    <n v="503"/>
    <n v="507"/>
    <n v="512"/>
    <n v="516"/>
    <n v="3.48"/>
    <n v="3.68"/>
    <n v="3.83"/>
    <n v="3.94"/>
    <n v="4"/>
    <n v="3.26"/>
    <n v="3.57"/>
    <n v="3.76"/>
    <n v="3.93"/>
    <n v="4"/>
    <n v="586"/>
    <n v="3082"/>
    <n v="124"/>
    <n v="3792"/>
    <n v="338"/>
    <n v="219"/>
    <n v="4"/>
    <n v="561"/>
    <n v="166"/>
    <n v="35"/>
    <n v="0"/>
    <n v="201"/>
    <n v="0.08"/>
    <s v="Not Available"/>
    <n v="0"/>
    <n v="155"/>
    <n v="39"/>
    <n v="5"/>
    <n v="2"/>
    <s v="No"/>
    <s v="No"/>
    <s v="Pass/Fail"/>
    <s v="Student quartile reported on MSPE."/>
    <n v="0.16"/>
  </r>
  <r>
    <x v="108"/>
    <s v="Louisville, KY"/>
    <s v="KY"/>
    <s v="Public"/>
    <s v="Detailed, see MSAR"/>
    <n v="162"/>
    <s v="Yes"/>
    <s v="We use national and school-generated MCAT and GPA historical data to screen for a high likelihood of medical school success, Such data includes but is not limited to the percentage of students with specific MCAT/GPA results passing Step 1 on their first attempt. Applicants with an MCAT below 494 are unlikely to receive ongoing consideration."/>
    <s v="Yes"/>
    <s v="We use national and school-generated MCAT and GPA historical data to screen for a high likelihood of medical school success, Such data includes but is not limited to the percentage of students with specific MCAT/GPA results passing Step 1 on their first attempt. Trends in GPA (total and BCPM) during undergraduate/graduate work are also reviewed. Applicants with a GPA below 3.0 are unlikely to receive ongoing consideration."/>
    <s v="Yes"/>
    <n v="3.5"/>
    <s v="The classes taken, class specific grades and grade trends are considered."/>
    <s v="None"/>
    <s v="Yes"/>
    <s v="Applications from nonresidents are accepted; those with significant academic, personal or family ties to Kentucky are given preference."/>
    <n v="0.79"/>
    <n v="0.01"/>
    <n v="0.89"/>
    <n v="0.75"/>
    <n v="0.51"/>
    <n v="0.8"/>
    <n v="501"/>
    <n v="505"/>
    <n v="508"/>
    <n v="513"/>
    <n v="516"/>
    <n v="3.27"/>
    <n v="3.56"/>
    <n v="3.77"/>
    <n v="3.92"/>
    <n v="3.98"/>
    <n v="3.06"/>
    <n v="3.42"/>
    <n v="3.7"/>
    <n v="3.91"/>
    <n v="3.99"/>
    <n v="519"/>
    <n v="4534"/>
    <n v="64"/>
    <n v="5117"/>
    <n v="304"/>
    <n v="156"/>
    <n v="0"/>
    <n v="460"/>
    <n v="117"/>
    <n v="44"/>
    <n v="0"/>
    <n v="161"/>
    <n v="0.19"/>
    <n v="9"/>
    <n v="0"/>
    <n v="99"/>
    <n v="52"/>
    <n v="9"/>
    <n v="1"/>
    <s v="No"/>
    <s v="Approximately 70% of students participate in some type of research."/>
    <s v="Honors/Pass/Fail."/>
    <s v="Yes, for years 1-3."/>
    <n v="0.28999999999999998"/>
  </r>
  <r>
    <x v="109"/>
    <s v="Baltimore, MD"/>
    <s v="MD"/>
    <s v="Public"/>
    <s v="Detailed, see MSAR"/>
    <n v="150"/>
    <s v="No"/>
    <s v="With respect to the score itself, scores over 500 are generally viewed as a &quot;Pass&quot;. The MCAT score is also placed into context of the applicant's background and life experiences."/>
    <s v="No"/>
    <s v="Trends in GPA are considered over time, and include graduate coursework if applicable."/>
    <s v="Yes"/>
    <n v="2"/>
    <s v="There is no clear-cut minimum undergraduate GPA required for graduate school coursework to be considered. Each application is review holistically, taking into consideration the applicant's background and life experiences."/>
    <s v="None"/>
    <s v="Yes"/>
    <s v="All Applicants"/>
    <n v="0.94"/>
    <n v="0"/>
    <n v="0.9"/>
    <n v="0.84"/>
    <n v="0.52"/>
    <n v="0.97"/>
    <n v="507"/>
    <n v="510"/>
    <n v="514"/>
    <n v="518"/>
    <n v="521"/>
    <n v="3.6"/>
    <n v="3.72"/>
    <n v="3.83"/>
    <n v="3.93"/>
    <n v="3.97"/>
    <n v="3.47"/>
    <n v="3.63"/>
    <n v="3.77"/>
    <n v="3.92"/>
    <n v="3.98"/>
    <n v="1162"/>
    <n v="4826"/>
    <n v="253"/>
    <n v="6241"/>
    <n v="247"/>
    <n v="245"/>
    <n v="0"/>
    <n v="492"/>
    <n v="117"/>
    <n v="22"/>
    <n v="1"/>
    <n v="140"/>
    <n v="0.08"/>
    <n v="18"/>
    <n v="0"/>
    <n v="93"/>
    <n v="43"/>
    <n v="3"/>
    <n v="1"/>
    <s v="Yes"/>
    <s v="A scholarly project is required of all medical students."/>
    <s v="The grading system is a tiered pass/fail system (Honors/HP/P/F) and is used for both pre-clerkship and clerkship evaluations."/>
    <s v="For purposes of the MSPE senior students are informed of their ranking in the upper, middle or lower third of the class."/>
    <n v="0.03"/>
  </r>
  <r>
    <x v="110"/>
    <s v="Worcester, MA"/>
    <s v="MA"/>
    <s v="Public"/>
    <s v="Detailed, see MSAR"/>
    <n v="175"/>
    <s v="No"/>
    <s v="Not provided"/>
    <s v="No"/>
    <s v="Not provided"/>
    <s v="No"/>
    <s v="Not provided"/>
    <s v="Not provided"/>
    <s v="None"/>
    <s v="Yes"/>
    <s v="Approximately 25% out of state students can be accepted to the class. All applicants must be US citizens or permanent residents."/>
    <n v="0.87"/>
    <n v="0.01"/>
    <n v="0.88"/>
    <n v="0.88"/>
    <n v="0.56000000000000005"/>
    <n v="0.97"/>
    <n v="510"/>
    <n v="512"/>
    <n v="516"/>
    <n v="519"/>
    <n v="522"/>
    <n v="3.56"/>
    <n v="3.7"/>
    <n v="3.82"/>
    <n v="3.92"/>
    <n v="3.97"/>
    <n v="3.41"/>
    <n v="3.61"/>
    <n v="3.78"/>
    <n v="3.9"/>
    <n v="3.98"/>
    <n v="1213"/>
    <n v="3913"/>
    <n v="38"/>
    <n v="5164"/>
    <n v="542"/>
    <n v="519"/>
    <n v="0"/>
    <n v="1061"/>
    <n v="107"/>
    <n v="54"/>
    <n v="1"/>
    <n v="162"/>
    <n v="0.14000000000000001"/>
    <n v="23"/>
    <n v="0"/>
    <n v="70"/>
    <n v="91"/>
    <n v="1"/>
    <n v="0"/>
    <s v="Yes"/>
    <s v="Scholarly work as part of the student’s Pathway. Capstone Scholarly Project."/>
    <s v="Preclinical grades are pass/fail (credit/no credit). Clinical performance is ranked as High Honors, Honors, Pass, Fail."/>
    <s v="Students are not ranked, but a committee meets to review overall performance."/>
    <n v="0.25"/>
  </r>
  <r>
    <x v="111"/>
    <s v="Miami, FL"/>
    <s v="FL"/>
    <s v="Private"/>
    <s v="Detailed, see MSAR"/>
    <n v="198"/>
    <s v="No"/>
    <s v="Applicants with MCAT scores below 504 are unlikely to be invited to interview."/>
    <s v="No"/>
    <s v="Applicants with undergraduate Science GPA's below 3.20 are unlikely to be invited to interview."/>
    <s v="Yes"/>
    <n v="3.2"/>
    <s v="Applicants with Science GPA's below 3.20 are unlikely to be invited to interview."/>
    <s v="CASPER"/>
    <s v="Yes"/>
    <s v="Out-of-state applicants welcome"/>
    <n v="0.88"/>
    <n v="0"/>
    <n v="0.92"/>
    <n v="0.9"/>
    <n v="0.44"/>
    <n v="0.94"/>
    <n v="510"/>
    <n v="512"/>
    <n v="514"/>
    <n v="516"/>
    <n v="519"/>
    <n v="3.5"/>
    <n v="3.65"/>
    <n v="3.81"/>
    <n v="3.92"/>
    <n v="3.98"/>
    <n v="3.36"/>
    <n v="3.55"/>
    <n v="3.75"/>
    <n v="3.91"/>
    <n v="3.98"/>
    <n v="2615"/>
    <n v="8663"/>
    <n v="115"/>
    <n v="11393"/>
    <n v="245"/>
    <n v="289"/>
    <n v="0"/>
    <n v="534"/>
    <n v="100"/>
    <n v="105"/>
    <n v="0"/>
    <n v="205"/>
    <n v="0.13"/>
    <s v="Not Available"/>
    <n v="0"/>
    <n v="118"/>
    <n v="81"/>
    <n v="6"/>
    <n v="0"/>
    <s v="No"/>
    <s v="Not Available"/>
    <s v="The pre-clerkship curriculum and electives are graded on a pass/fail system. Currently, the clerkship phase has numeric scores. This numeric score and either Pass or Fail appears on transcripts."/>
    <s v="Yes. Class quartile is calculated for each campus based on the clerkship phase."/>
    <n v="0.44"/>
  </r>
  <r>
    <x v="112"/>
    <s v="Ann Arbor, MI"/>
    <s v="MI"/>
    <s v="Public"/>
    <s v="Detailed, see MSAR"/>
    <n v="170"/>
    <s v="No"/>
    <s v="Not provided"/>
    <s v="No"/>
    <s v="Not provided"/>
    <s v="Yes"/>
    <n v="2"/>
    <s v="Not provided"/>
    <s v="None"/>
    <s v="Yes"/>
    <s v="All Applicants"/>
    <n v="0.88"/>
    <n v="0.02"/>
    <n v="0.87"/>
    <n v="0.92"/>
    <n v="0.4"/>
    <n v="0.97"/>
    <n v="512"/>
    <n v="515"/>
    <n v="519"/>
    <n v="522"/>
    <n v="524"/>
    <n v="3.58"/>
    <n v="3.75"/>
    <n v="3.87"/>
    <n v="3.96"/>
    <n v="3.99"/>
    <n v="3.49"/>
    <n v="3.68"/>
    <n v="3.86"/>
    <n v="3.96"/>
    <n v="4"/>
    <n v="1428"/>
    <n v="9129"/>
    <n v="67"/>
    <n v="10624"/>
    <n v="118"/>
    <n v="335"/>
    <n v="2"/>
    <n v="455"/>
    <n v="65"/>
    <n v="104"/>
    <n v="1"/>
    <n v="170"/>
    <n v="0.15"/>
    <s v="42 students have completed or attended post baccalaureate programs."/>
    <n v="0"/>
    <n v="90"/>
    <n v="73"/>
    <n v="7"/>
    <n v="0"/>
    <s v="Yes"/>
    <s v="Required capstone project is a forum for students to make an impact on society based on unique interests and skills: medicine.umich.edu/medschool/education/md-program/curriculum/impact-curriculum"/>
    <s v="Scientific Trunk (preclin): Satisfactory/Fail. Clinical Trunk (clerkships): Honors/High Pass/Pass/Fail + competency. Branches (adv clin/residency prep/capstone project): H/HP/P/F or S/F + competency."/>
    <s v="Students are not ranked."/>
    <n v="0.17"/>
  </r>
  <r>
    <x v="113"/>
    <s v="Minneapolis, MN"/>
    <s v="MN"/>
    <s v="Public"/>
    <s v="See website for additional information."/>
    <n v="240"/>
    <s v="Yes"/>
    <s v="The Twin Cities campus requires a minimum score of 499 to receive our supplemental application. The Duluth campus requires a minimum score of 495 to receive our supplemental application."/>
    <s v="No"/>
    <s v="Not provided"/>
    <s v="Yes"/>
    <s v="Not provided"/>
    <s v="Not provided"/>
    <s v="None"/>
    <s v="Yes"/>
    <s v="Must be a US citizen or a permanent resident."/>
    <n v="0.86"/>
    <n v="0.03"/>
    <n v="0.88"/>
    <n v="0.83"/>
    <n v="0.61"/>
    <n v="0.9"/>
    <n v="501"/>
    <n v="507"/>
    <n v="512"/>
    <n v="516"/>
    <n v="520"/>
    <n v="3.45"/>
    <n v="3.62"/>
    <n v="3.8"/>
    <n v="3.91"/>
    <n v="3.98"/>
    <n v="3.25"/>
    <n v="3.48"/>
    <n v="3.73"/>
    <n v="3.9"/>
    <n v="3.99"/>
    <n v="1149"/>
    <n v="5760"/>
    <n v="52"/>
    <n v="6961"/>
    <n v="485"/>
    <n v="325"/>
    <n v="0"/>
    <n v="810"/>
    <n v="187"/>
    <n v="52"/>
    <n v="0"/>
    <n v="239"/>
    <n v="0.12"/>
    <s v="Not Available"/>
    <n v="0"/>
    <n v="115"/>
    <n v="108"/>
    <n v="14"/>
    <n v="2"/>
    <s v="No"/>
    <s v="Though research is not required it is encouraged and well supported."/>
    <s v="Students in years 1 and 2 will receive grades of Pass or No Pass. Students in years 3 and 4 will receive grades of Honors, Excellent, Satisfactory, or No Pass."/>
    <s v="Students are not ranked."/>
    <n v="0.11"/>
  </r>
  <r>
    <x v="114"/>
    <s v="Jackson, MS"/>
    <s v="MS"/>
    <s v="Public"/>
    <s v="Detailed, see MSAR"/>
    <n v="165"/>
    <s v="No"/>
    <s v="Not provided"/>
    <s v="No"/>
    <s v="Not provided"/>
    <s v="Yes"/>
    <s v="Not provided"/>
    <s v="Not provided"/>
    <s v="None"/>
    <s v="No"/>
    <m/>
    <n v="0.88"/>
    <n v="0"/>
    <n v="0.96"/>
    <n v="0.7"/>
    <n v="0.42"/>
    <n v="0.73"/>
    <n v="499"/>
    <n v="503"/>
    <n v="506"/>
    <n v="511"/>
    <n v="516"/>
    <n v="3.4"/>
    <n v="3.68"/>
    <n v="3.88"/>
    <n v="3.97"/>
    <n v="4"/>
    <n v="3.24"/>
    <n v="3.56"/>
    <n v="3.84"/>
    <n v="3.95"/>
    <n v="4"/>
    <n v="440"/>
    <n v="4"/>
    <n v="2"/>
    <n v="446"/>
    <n v="271"/>
    <n v="0"/>
    <n v="0"/>
    <n v="271"/>
    <n v="165"/>
    <n v="0"/>
    <n v="0"/>
    <n v="165"/>
    <n v="0.23"/>
    <s v="Not Available"/>
    <n v="0"/>
    <n v="112"/>
    <n v="48"/>
    <n v="4"/>
    <n v="1"/>
    <s v="No"/>
    <s v="Optional, except for MD/PHD students or the longitudinal Medical Student Research Program (MSRP)."/>
    <s v="4 point scale"/>
    <s v="No"/>
    <n v="0.1"/>
  </r>
  <r>
    <x v="115"/>
    <s v="Columbia, MO"/>
    <s v="MO"/>
    <s v="Public"/>
    <s v="Detailed, see MSAR"/>
    <n v="128"/>
    <s v="Yes"/>
    <s v="Applicants must score at least a 494 to be considered. Out-of-State applicants applicants must meet certain MCAT and undergraduate cumulative GPA combinations to be considered."/>
    <s v="Yes"/>
    <s v="Applicants must have an overall cumulative GPA and a math/science GPA of a 3.0 or higher. Out-of-State applicants applicants must meet certain MCAT and undergraduate cumulative GPA combinations to be considered."/>
    <s v="Yes"/>
    <n v="3"/>
    <s v="A competitive applicant would need to have well above the minimum in either their MCAT score or GPA. Meeting only the minimum requirements in both areas is unlikely to result in a successful application."/>
    <s v="None"/>
    <s v="Yes"/>
    <s v="OOS applicants must meet certain MCAT and undergraduate cumulative GPA combinations to be considered. More information: https://medicine.missouri.edu/education/admissions/md-application-requirements"/>
    <n v="0.91"/>
    <n v="0.02"/>
    <n v="0.91"/>
    <n v="0.87"/>
    <n v="0.55000000000000004"/>
    <n v="0.91"/>
    <n v="502"/>
    <n v="505"/>
    <n v="510"/>
    <n v="515"/>
    <n v="520"/>
    <n v="3.5"/>
    <n v="3.73"/>
    <n v="3.85"/>
    <n v="3.96"/>
    <n v="4"/>
    <n v="3.41"/>
    <n v="3.63"/>
    <n v="3.81"/>
    <n v="3.94"/>
    <n v="4"/>
    <n v="720"/>
    <n v="2434"/>
    <n v="2"/>
    <n v="3156"/>
    <n v="330"/>
    <n v="88"/>
    <n v="0"/>
    <n v="418"/>
    <n v="113"/>
    <n v="15"/>
    <n v="0"/>
    <n v="128"/>
    <n v="0.11"/>
    <s v="9 matriculates have completed or attended post baccalaureate programs. 3 matriculates have post baccalaureate and graduate hours. 5 matriculates have completed graduate degrees"/>
    <n v="0"/>
    <n v="82"/>
    <n v="41"/>
    <n v="4"/>
    <n v="1"/>
    <s v="No"/>
    <s v="Research is optional: https://medicine.missouri.edu/offices-programs/research"/>
    <s v="First Year: Satisfactory/Unsatisfactory. Second year: Honors/Satisfactory/Unsatisfactory. Third &amp; Fourth Year: Honors/Letters of Commendation/Satisfactory/Unsatisfactory"/>
    <s v="Our graduates are grouped according to their academic and clinical performance, level of participation in organizations and community service, leadership roles, and professionalism in med school."/>
    <n v="0.16"/>
  </r>
  <r>
    <x v="116"/>
    <s v="Kansas City, MO"/>
    <s v="MO"/>
    <s v="Public"/>
    <s v="Detailed, see MSAR"/>
    <n v="40"/>
    <s v="Yes"/>
    <s v="Minimum score of 500"/>
    <s v="Yes"/>
    <s v="Minimum cumulative GPA of 3.0 and Minimum BCPM GPA of 3.0"/>
    <s v="Yes"/>
    <n v="3"/>
    <s v="Not provided"/>
    <s v="None"/>
    <s v="Case-by-case"/>
    <s v="Preference and priority consideration is given to in-state students from the state of Missouri as well as to regional students from the states of Arkansas, Illinois, Kansas, Nebraska, and Oklahoma."/>
    <n v="0.84"/>
    <n v="0"/>
    <n v="0.93"/>
    <n v="0.94"/>
    <n v="0.6"/>
    <n v="0.93"/>
    <n v="504"/>
    <n v="508"/>
    <n v="510"/>
    <n v="513"/>
    <n v="517"/>
    <n v="3.63"/>
    <n v="3.73"/>
    <n v="3.85"/>
    <n v="3.92"/>
    <n v="3.99"/>
    <n v="3.46"/>
    <n v="3.69"/>
    <n v="3.81"/>
    <n v="3.9"/>
    <n v="4"/>
    <n v="354"/>
    <n v="1679"/>
    <n v="0"/>
    <n v="2033"/>
    <n v="90"/>
    <n v="29"/>
    <n v="0"/>
    <n v="119"/>
    <n v="93"/>
    <n v="53"/>
    <n v="0"/>
    <n v="146"/>
    <n v="0.02"/>
    <s v="Not Available"/>
    <n v="0"/>
    <n v="130"/>
    <n v="13"/>
    <n v="3"/>
    <n v="0"/>
    <s v="No"/>
    <s v="Not Available"/>
    <s v="Not Available"/>
    <s v="No"/>
    <n v="0.16"/>
  </r>
  <r>
    <x v="117"/>
    <s v="Omaha, NE"/>
    <s v="NE"/>
    <s v="Public"/>
    <s v="Detailed, see MSAR"/>
    <n v="132"/>
    <s v="No"/>
    <s v="Not provided"/>
    <s v="No"/>
    <s v="Not provided"/>
    <s v="Yes"/>
    <s v="Not provided"/>
    <s v="Not provided"/>
    <s v="None"/>
    <s v="Yes"/>
    <s v="Out of State Applications are accepted."/>
    <n v="0.83"/>
    <n v="0.02"/>
    <n v="0.85"/>
    <n v="0.74"/>
    <n v="0.45"/>
    <n v="0.75"/>
    <n v="507"/>
    <n v="510"/>
    <n v="513"/>
    <n v="516"/>
    <n v="519"/>
    <n v="3.63"/>
    <n v="3.77"/>
    <n v="3.91"/>
    <n v="3.98"/>
    <n v="4"/>
    <n v="3.44"/>
    <n v="3.68"/>
    <n v="3.87"/>
    <n v="3.98"/>
    <n v="4"/>
    <n v="302"/>
    <n v="1584"/>
    <n v="22"/>
    <n v="1908"/>
    <n v="250"/>
    <n v="150"/>
    <n v="0"/>
    <n v="400"/>
    <n v="108"/>
    <n v="25"/>
    <n v="0"/>
    <n v="133"/>
    <n v="0.08"/>
    <s v="Not Available"/>
    <n v="0"/>
    <n v="101"/>
    <n v="29"/>
    <n v="3"/>
    <n v="0"/>
    <s v="No"/>
    <s v="Option to enroll in EMET (Enhanced Medical Education Tracks) https://www.unmc.edu/com/curriculum/special-programs/emet.html"/>
    <s v="Pass, Fail"/>
    <s v="Students will be ranked according to performance under the Pass/Fail grading system."/>
    <n v="0.12"/>
  </r>
  <r>
    <x v="118"/>
    <s v="Reno, NV"/>
    <s v="NV"/>
    <s v="Public"/>
    <s v="Detailed, see MSAR"/>
    <n v="70"/>
    <s v="Yes"/>
    <s v="Applicants who meet criteria as Nevada applicants must have an MCAT of 497 or above. Out-of-state applicants must have an MCAT of 500 or above to be screened for an interview."/>
    <s v="Yes"/>
    <s v="Applicants who meet criteria as Nevada applicants must have an AMCAS calculated, minimum cumulative undergraduate GPA of 2.80 or a cumulative GPA of 3.50 in graduate courses. Out-of-state applicants must have an AMCAS calculated, minimum cumulative undergraduate GPA of 3.30 or a cumulative GPA of 3.50 in graduate courses to be screened for an interview. "/>
    <s v="Yes"/>
    <n v="2.8"/>
    <s v="All applicants must meet minimum GPA and MCAT scores based upon their residency status. Post-Bac grades and grade trend are considered as part of the holistic review process."/>
    <s v="CASPER"/>
    <s v="Case-by-case"/>
    <s v="Non-Nevada residents must demonstrate legal residency in states or California counties listed under Admissions Policies or submit a Residency Exemption Form."/>
    <n v="0.86"/>
    <n v="0.04"/>
    <n v="0.81"/>
    <n v="0.77"/>
    <n v="0.71"/>
    <n v="0.83"/>
    <n v="501"/>
    <n v="505"/>
    <n v="509"/>
    <n v="513"/>
    <n v="516"/>
    <n v="3.3"/>
    <n v="3.52"/>
    <n v="3.77"/>
    <n v="3.89"/>
    <n v="3.99"/>
    <n v="3.11"/>
    <n v="3.39"/>
    <n v="3.72"/>
    <n v="3.88"/>
    <n v="3.99"/>
    <n v="328"/>
    <n v="1299"/>
    <n v="8"/>
    <n v="1635"/>
    <n v="320"/>
    <n v="50"/>
    <n v="0"/>
    <n v="370"/>
    <n v="60"/>
    <n v="10"/>
    <n v="0"/>
    <n v="70"/>
    <n v="7.0000000000000007E-2"/>
    <n v="8"/>
    <n v="0"/>
    <n v="29"/>
    <n v="35"/>
    <n v="6"/>
    <n v="0"/>
    <s v="No"/>
    <s v="Students have access and are encouraged to participate in research and have the option to pursue a scholarly concentration in various areas of focus."/>
    <s v="First and second year courses are graded as Pass/Fail. Third and fourth year courses are graded as Honors, High Pass, Pass, Fail."/>
    <s v="Not Available"/>
    <n v="0.16"/>
  </r>
  <r>
    <x v="119"/>
    <s v="Albuquerque, NM"/>
    <s v="NM"/>
    <s v="Public"/>
    <s v="Detailed, see MSAR"/>
    <n v="103"/>
    <s v="Yes"/>
    <s v="Applicants must have a minimum 494 composite MCAT score to be considered for admissions."/>
    <s v="Yes"/>
    <s v="Applicants must have a minimum 3.0 cumulative or weighted GPA (including postbacc and/or graduate coursework) to be considered for admissions."/>
    <s v="No"/>
    <s v="Not provided"/>
    <s v="Not provided"/>
    <s v="None"/>
    <s v="Case-by-case"/>
    <s v="Out-of-state applicants must meet one of our strong-ties to the state criteria to gain consideration for admissions."/>
    <n v="0.83"/>
    <n v="0.02"/>
    <n v="0.84"/>
    <n v="0.76"/>
    <n v="0.56999999999999995"/>
    <n v="0.66"/>
    <n v="498"/>
    <n v="501"/>
    <n v="506"/>
    <n v="511"/>
    <n v="515"/>
    <n v="3.21"/>
    <n v="3.47"/>
    <n v="3.75"/>
    <n v="3.92"/>
    <n v="3.99"/>
    <n v="2.99"/>
    <n v="3.29"/>
    <n v="3.64"/>
    <n v="3.9"/>
    <n v="3.99"/>
    <n v="245"/>
    <n v="1499"/>
    <n v="23"/>
    <n v="1767"/>
    <n v="196"/>
    <n v="40"/>
    <n v="1"/>
    <n v="237"/>
    <n v="94"/>
    <n v="7"/>
    <n v="2"/>
    <n v="103"/>
    <n v="0.18"/>
    <n v="7"/>
    <n v="0"/>
    <n v="49"/>
    <n v="40"/>
    <n v="12"/>
    <n v="2"/>
    <s v="Yes"/>
    <s v="A research project and report is required."/>
    <s v="Phase I - CR/NC. Phase II &amp; III - Outstanding/Good/Satisfactory/Unsatisfactory"/>
    <s v="Phase I Honors. Phase II"/>
    <n v="0.15"/>
  </r>
  <r>
    <x v="120"/>
    <s v="Chapel Hill, NC"/>
    <s v="NC"/>
    <s v="Public"/>
    <s v="Detailed, see MSAR"/>
    <n v="190"/>
    <s v="Yes"/>
    <s v="https://www.med.unc.edu/admit/requirements/academic-requirements/"/>
    <s v="Yes"/>
    <s v="https://www.med.unc.edu/admit/requirements/academic-requirements/"/>
    <s v="Yes"/>
    <s v="Not provided"/>
    <s v="The minimum criteria can be found at: https://www.med.unc.edu/admit/requirements/academic-requirements/"/>
    <s v="None"/>
    <s v="Yes"/>
    <s v="https://www.med.unc.edu/admit/requirements/academic-requirements/"/>
    <n v="0.87"/>
    <n v="0.02"/>
    <n v="0.88"/>
    <n v="0.82"/>
    <n v="0.59"/>
    <n v="0.92"/>
    <n v="504"/>
    <n v="510"/>
    <n v="515"/>
    <n v="518"/>
    <n v="521"/>
    <n v="3.46"/>
    <n v="3.63"/>
    <n v="3.8"/>
    <n v="3.9"/>
    <n v="3.97"/>
    <n v="3.3"/>
    <n v="3.5"/>
    <n v="3.75"/>
    <n v="3.9"/>
    <n v="3.98"/>
    <n v="1203"/>
    <n v="5024"/>
    <n v="259"/>
    <n v="6486"/>
    <n v="475"/>
    <n v="143"/>
    <n v="0"/>
    <n v="618"/>
    <n v="160"/>
    <n v="28"/>
    <n v="2"/>
    <n v="190"/>
    <n v="0.15"/>
    <s v="Not Available"/>
    <n v="0"/>
    <n v="76"/>
    <n v="107"/>
    <n v="7"/>
    <n v="0"/>
    <s v="No"/>
    <s v="Not Available"/>
    <s v="Foundation Phase(MS1-MS2):Pass/Fail and Application/Individualization Phase (MS3-MS4); Variable grading (Honors/High Pass/PF)"/>
    <s v="Not Available"/>
    <n v="0.2"/>
  </r>
  <r>
    <x v="121"/>
    <s v="Grand Forks, ND"/>
    <s v="ND"/>
    <s v="Public"/>
    <s v="Detailed, see MSAR"/>
    <n v="78"/>
    <s v="No"/>
    <s v="Not provided"/>
    <s v="No"/>
    <s v="Not provided"/>
    <s v="Yes"/>
    <n v="1"/>
    <s v="All postbacc and graduate coursework will be considered for all applicants."/>
    <s v="Noe"/>
    <s v="Yes"/>
    <s v="Preference to: current or former ND residents, significant ties to ND, MN residents, MT and WY residents (WICHE), members of federally recognized tribes (INMED)."/>
    <n v="0.84"/>
    <n v="0.03"/>
    <n v="0.88"/>
    <n v="0.78"/>
    <n v="0.85"/>
    <n v="0.86"/>
    <n v="501"/>
    <n v="504"/>
    <n v="509"/>
    <n v="512"/>
    <n v="515"/>
    <n v="3.65"/>
    <n v="3.75"/>
    <n v="3.88"/>
    <n v="3.96"/>
    <n v="4"/>
    <n v="3.41"/>
    <n v="3.66"/>
    <n v="3.83"/>
    <n v="3.95"/>
    <n v="4"/>
    <n v="114"/>
    <n v="1948"/>
    <n v="1"/>
    <n v="2063"/>
    <n v="54"/>
    <n v="125"/>
    <n v="0"/>
    <n v="179"/>
    <n v="34"/>
    <n v="39"/>
    <n v="0"/>
    <n v="73"/>
    <n v="0.03"/>
    <s v="Not Available"/>
    <n v="0"/>
    <n v="47"/>
    <n v="25"/>
    <n v="1"/>
    <n v="0"/>
    <s v="Yes"/>
    <s v="There is a required epidemiology research project during third year, students may work alone or in small groups to complete the project."/>
    <s v="Satisfactory/S- (passing with reexamination)/ Unsatisfactory"/>
    <s v="Ranking is only used for the MSPE and it utilizes all curricular assessments in years 1, 2 and 3."/>
    <n v="0.06"/>
  </r>
  <r>
    <x v="122"/>
    <s v="Oklahoma City, OK"/>
    <s v="OK"/>
    <s v="Public"/>
    <s v="Detailed, see MSAR"/>
    <n v="165"/>
    <s v="Yes"/>
    <s v="The minimum MCAT to apply is a 492 on the most recent MCAT taken."/>
    <s v="Yes"/>
    <s v="We require a minimum overall GPA of 3.0."/>
    <s v="Not provided"/>
    <s v="Not provided"/>
    <s v="Not provided"/>
    <s v="PREview"/>
    <s v="Yes"/>
    <s v="Applicants have the ability to state their ties to Oklahoma on their supplemental application. This is used as a part of the screening process for selecting nonresident applicants for interviews."/>
    <n v="0.81"/>
    <n v="0.01"/>
    <n v="0.89"/>
    <n v="0.82"/>
    <n v="0.54"/>
    <n v="0.69"/>
    <n v="504"/>
    <n v="506"/>
    <n v="510"/>
    <n v="515"/>
    <n v="521"/>
    <n v="3.53"/>
    <n v="3.7"/>
    <n v="3.87"/>
    <n v="3.97"/>
    <n v="4"/>
    <n v="3.37"/>
    <n v="3.62"/>
    <n v="3.83"/>
    <n v="3.96"/>
    <n v="4"/>
    <n v="446"/>
    <n v="2299"/>
    <n v="14"/>
    <n v="2759"/>
    <n v="276"/>
    <n v="21"/>
    <n v="0"/>
    <n v="297"/>
    <n v="156"/>
    <n v="7"/>
    <n v="0"/>
    <n v="163"/>
    <n v="7.0000000000000007E-2"/>
    <s v="Not Available"/>
    <n v="0"/>
    <n v="113"/>
    <n v="46"/>
    <n v="4"/>
    <n v="0"/>
    <s v="No"/>
    <s v="Not Available"/>
    <s v="Grading system for Years One and Two is Pass/Fail. For Years Three and Four, the grading system is A, B, C, D, and F."/>
    <s v="Students are ranked in quartiles based on numeric percentages of weighted courses that are required of all students."/>
    <n v="0.16"/>
  </r>
  <r>
    <x v="123"/>
    <s v="Pittsburgh, PA"/>
    <s v="PA"/>
    <s v="Private"/>
    <s v="Detailed, see MSAR"/>
    <n v="148"/>
    <s v="No"/>
    <s v="Not provided"/>
    <s v="No"/>
    <s v="Not provided"/>
    <s v="Not provided"/>
    <s v="Not provided"/>
    <s v="Not provided"/>
    <s v="None"/>
    <s v="Yes"/>
    <s v="We accept out-of-state applicants."/>
    <n v="0.87"/>
    <n v="0.01"/>
    <n v="0.89"/>
    <n v="0.89"/>
    <n v="0.35"/>
    <n v="0.93"/>
    <n v="508"/>
    <n v="513"/>
    <n v="517"/>
    <n v="520"/>
    <n v="523"/>
    <n v="3.59"/>
    <n v="3.74"/>
    <n v="3.86"/>
    <n v="3.95"/>
    <n v="3.99"/>
    <n v="3.46"/>
    <n v="3.67"/>
    <n v="3.83"/>
    <n v="3.94"/>
    <n v="4"/>
    <n v="995"/>
    <n v="7148"/>
    <n v="457"/>
    <n v="8600"/>
    <n v="259"/>
    <n v="637"/>
    <n v="17"/>
    <n v="913"/>
    <n v="63"/>
    <n v="94"/>
    <n v="1"/>
    <n v="158"/>
    <n v="0.14000000000000001"/>
    <n v="12"/>
    <n v="0"/>
    <n v="88"/>
    <n v="64"/>
    <n v="6"/>
    <n v="0"/>
    <s v="Yes"/>
    <s v="Completion of a longitudinal research project of personal interest to the student. http://www.omed.pitt.edu/curriculum/scholarlyproject.php"/>
    <s v="Satisfactory / Unsatisfactory (MS1 &amp; MS2 years). Honors / High-Pass / Pass/ Low Pass / Unsatisfactory (MS3 &amp; MS4 years)"/>
    <s v="No"/>
    <n v="0.09"/>
  </r>
  <r>
    <x v="124"/>
    <s v="Rochester, NY"/>
    <s v="NY"/>
    <s v="Private"/>
    <s v="Detailed, see MSAR"/>
    <n v="105"/>
    <s v="No"/>
    <s v="Not provided"/>
    <s v="No"/>
    <s v="Not provided"/>
    <s v="No"/>
    <s v="Not provided"/>
    <s v="Not provided"/>
    <s v="None"/>
    <s v="Yes"/>
    <s v="We are a private medical school. There is no state requirement."/>
    <n v="0.86"/>
    <n v="0.01"/>
    <n v="0.85"/>
    <n v="0.83"/>
    <n v="0.4"/>
    <n v="0.94"/>
    <n v="510"/>
    <n v="514"/>
    <n v="517"/>
    <n v="520"/>
    <n v="522"/>
    <n v="3.62"/>
    <n v="3.76"/>
    <n v="3.86"/>
    <n v="3.95"/>
    <n v="3.99"/>
    <n v="3.5"/>
    <n v="3.66"/>
    <n v="3.84"/>
    <n v="3.95"/>
    <n v="4"/>
    <n v="1464"/>
    <n v="5046"/>
    <n v="41"/>
    <n v="6551"/>
    <n v="164"/>
    <n v="536"/>
    <n v="11"/>
    <n v="711"/>
    <n v="32"/>
    <n v="68"/>
    <n v="4"/>
    <n v="104"/>
    <n v="0.11"/>
    <n v="10"/>
    <n v="0"/>
    <n v="57"/>
    <n v="44"/>
    <n v="3"/>
    <n v="0"/>
    <s v="No"/>
    <s v="Not applicable"/>
    <s v="Pass/Fail non-clerkship courses; Honors/High Pass/Pass for clerkship courses"/>
    <s v="MSPE are grouped as follows:_x000a_The following descriptors and approximate percentages will be used for the DHC Dean's Letter groupings: Outstanding (20%), Excellent (20%), Very Good (55%) and Good (5%)"/>
    <n v="0.23"/>
  </r>
  <r>
    <x v="125"/>
    <s v="Mobile, AL"/>
    <s v="AL"/>
    <s v="Public"/>
    <s v="Detailed, see MSAR"/>
    <n v="74"/>
    <s v="No"/>
    <s v="Not provided"/>
    <s v="No"/>
    <s v="Not provided"/>
    <s v="No"/>
    <s v="Not provided"/>
    <s v="Not provided"/>
    <s v="None"/>
    <s v="Yes"/>
    <s v="Out of State applicants are required to have a minimum score of 508 on the MCAT and a 3.80 overall GPA. We give preference to those applicants that have strong ties to the state of Alabama."/>
    <n v="0.91"/>
    <n v="0.03"/>
    <n v="0.98"/>
    <n v="0.72"/>
    <n v="0.44"/>
    <n v="0.93"/>
    <n v="504"/>
    <n v="506"/>
    <n v="510"/>
    <n v="513"/>
    <n v="516"/>
    <n v="3.58"/>
    <n v="3.69"/>
    <n v="3.83"/>
    <n v="3.94"/>
    <n v="4"/>
    <n v="3.4"/>
    <n v="3.58"/>
    <n v="3.77"/>
    <n v="3.9"/>
    <n v="4"/>
    <n v="536"/>
    <n v="1292"/>
    <n v="2"/>
    <n v="1830"/>
    <n v="189"/>
    <n v="14"/>
    <n v="0"/>
    <n v="203"/>
    <n v="69"/>
    <n v="5"/>
    <n v="0"/>
    <n v="74"/>
    <n v="7.0000000000000007E-2"/>
    <n v="10"/>
    <n v="0"/>
    <n v="55"/>
    <n v="17"/>
    <n v="2"/>
    <n v="0"/>
    <s v="No"/>
    <s v="Students may participate in the M.D. with Research Honors program which requires the student to present and defend their research to a selected committee."/>
    <s v="Pass/Fail with a numeric system for ranking students."/>
    <s v="Yes"/>
    <n v="0.19"/>
  </r>
  <r>
    <x v="126"/>
    <s v="Columbia, SC"/>
    <s v="SC"/>
    <s v="Public"/>
    <s v="Detailed, see MSAR"/>
    <n v="100"/>
    <s v="No"/>
    <s v="Not provided"/>
    <s v="No"/>
    <s v="Not provided"/>
    <s v="Yes"/>
    <n v="3"/>
    <s v="Not provided"/>
    <s v="None"/>
    <s v="Yes"/>
    <s v="Close, significant ties to SC"/>
    <n v="0.78"/>
    <n v="0.02"/>
    <n v="0.88"/>
    <n v="0.76"/>
    <n v="0.51"/>
    <n v="0.75"/>
    <n v="504"/>
    <n v="507"/>
    <n v="510"/>
    <n v="512"/>
    <n v="515"/>
    <n v="3.45"/>
    <n v="3.67"/>
    <n v="3.83"/>
    <n v="3.93"/>
    <n v="4"/>
    <n v="3.34"/>
    <n v="3.59"/>
    <n v="3.79"/>
    <n v="3.92"/>
    <n v="4"/>
    <n v="556"/>
    <n v="2565"/>
    <n v="4"/>
    <n v="3125"/>
    <n v="336"/>
    <n v="124"/>
    <n v="0"/>
    <n v="460"/>
    <n v="76"/>
    <n v="24"/>
    <n v="0"/>
    <n v="100"/>
    <n v="0.13"/>
    <n v="7"/>
    <n v="0"/>
    <n v="68"/>
    <n v="30"/>
    <n v="1"/>
    <n v="1"/>
    <s v="No"/>
    <s v="Not Available"/>
    <s v="Pass/Fail for the first two years and clinical electives. Numerical grading (A, B+, B, C+, C, D and F) for required M-III clerkships and M-IV Acting Internship."/>
    <s v="Yes"/>
    <n v="7.0000000000000007E-2"/>
  </r>
  <r>
    <x v="127"/>
    <s v="Greenville, SC"/>
    <s v="SC"/>
    <s v="Public"/>
    <s v="Detailed, see MSAR"/>
    <n v="110"/>
    <s v="No"/>
    <s v="Not provided"/>
    <s v="No"/>
    <s v="Not provided"/>
    <s v="Yes"/>
    <s v="Not provided"/>
    <s v="Not provided"/>
    <s v="None"/>
    <s v="Yes"/>
    <s v="Each incoming class has approximately 30-40% of students who come from out-of-state"/>
    <n v="0.81"/>
    <n v="0.01"/>
    <n v="0.9"/>
    <n v="0.79"/>
    <n v="0.52"/>
    <n v="0.84"/>
    <n v="501"/>
    <n v="506"/>
    <n v="511"/>
    <n v="514"/>
    <n v="519"/>
    <n v="3.33"/>
    <n v="3.59"/>
    <n v="3.81"/>
    <n v="3.93"/>
    <n v="4"/>
    <n v="3.09"/>
    <n v="3.48"/>
    <n v="3.76"/>
    <n v="3.95"/>
    <n v="4"/>
    <n v="614"/>
    <n v="3224"/>
    <n v="6"/>
    <n v="3844"/>
    <n v="217"/>
    <n v="103"/>
    <n v="0"/>
    <n v="320"/>
    <n v="69"/>
    <n v="38"/>
    <n v="1"/>
    <n v="108"/>
    <n v="0.2"/>
    <n v="20"/>
    <n v="0"/>
    <n v="66"/>
    <n v="39"/>
    <n v="2"/>
    <n v="1"/>
    <s v="No"/>
    <s v="Research is optional for students, but many students participate in research projects."/>
    <s v="Pass/Fail in Biomedical Science courses and Integrated Practice of Medicine and Elective Courses for M1 and M2. M3 and M4 Clerkship and Acting Internships have a letter grading system."/>
    <s v="Yes"/>
    <n v="0.06"/>
  </r>
  <r>
    <x v="128"/>
    <s v="Sioux Falls, SD"/>
    <s v="SD"/>
    <s v="Public"/>
    <s v="Detailed, see MSAR"/>
    <n v="71"/>
    <s v="Yes"/>
    <s v="Minimum of a 496 composite score."/>
    <s v="Yes"/>
    <s v="Minimum of a 3.1 undergraduate GPA but will consider graduate GPA also."/>
    <s v="Yes"/>
    <s v="Not provided"/>
    <s v="Not provided"/>
    <s v="None"/>
    <s v="Case-by-case"/>
    <s v="Non-residents with strong ties to SD, or those who will have completed 90 credits at a SD college/university and have attained a 3.1 GPA and minimum 496 MCAT will be considered for interviews."/>
    <n v="0.82"/>
    <n v="0.01"/>
    <n v="0.92"/>
    <n v="0.65"/>
    <n v="0.78"/>
    <n v="0.84"/>
    <n v="501"/>
    <n v="504"/>
    <n v="508"/>
    <n v="512"/>
    <n v="516"/>
    <n v="3.34"/>
    <n v="3.56"/>
    <n v="3.82"/>
    <n v="3.94"/>
    <n v="3.97"/>
    <n v="3.06"/>
    <n v="3.4"/>
    <n v="3.76"/>
    <n v="3.9"/>
    <n v="3.96"/>
    <n v="140"/>
    <n v="858"/>
    <n v="6"/>
    <n v="1004"/>
    <n v="126"/>
    <n v="101"/>
    <n v="0"/>
    <n v="227"/>
    <n v="45"/>
    <n v="23"/>
    <n v="0"/>
    <n v="68"/>
    <n v="0.22"/>
    <s v="Not Available"/>
    <n v="0"/>
    <n v="36"/>
    <n v="31"/>
    <n v="1"/>
    <n v="0"/>
    <s v="No"/>
    <s v="Not Available"/>
    <s v="Pass/Fail in pre-clerkship and Letter grade in clerkship."/>
    <s v="No"/>
    <n v="0.14000000000000001"/>
  </r>
  <r>
    <x v="129"/>
    <s v="Memphis, TN"/>
    <s v="TN"/>
    <s v="Public"/>
    <s v="Detailed, see MSAR"/>
    <n v="170"/>
    <s v="No"/>
    <s v="Not provided"/>
    <s v="No"/>
    <s v="Not provided"/>
    <s v="Not provided"/>
    <s v="Not provided"/>
    <s v="Not provided"/>
    <s v="None"/>
    <s v="Yes"/>
    <s v="Preference is given to Tennessee residents; only 10% of the entering class may be from out of state."/>
    <n v="0.86"/>
    <n v="0.01"/>
    <n v="0.9"/>
    <n v="0.83"/>
    <n v="0.56000000000000005"/>
    <n v="0.93"/>
    <n v="507"/>
    <n v="509"/>
    <n v="513"/>
    <n v="517"/>
    <n v="520"/>
    <n v="3.62"/>
    <n v="3.75"/>
    <n v="3.9"/>
    <n v="3.97"/>
    <n v="4"/>
    <n v="3.52"/>
    <n v="3.7"/>
    <n v="3.86"/>
    <n v="3.97"/>
    <n v="4"/>
    <n v="870"/>
    <n v="2176"/>
    <n v="3"/>
    <n v="3049"/>
    <n v="353"/>
    <n v="43"/>
    <n v="0"/>
    <n v="396"/>
    <n v="165"/>
    <n v="11"/>
    <n v="0"/>
    <n v="176"/>
    <n v="0.1"/>
    <n v="0"/>
    <n v="0"/>
    <n v="121"/>
    <n v="54"/>
    <n v="1"/>
    <n v="0"/>
    <s v="Yes"/>
    <s v="Research may be basic science or clinically related or may involve a quality improvement/patient safety study."/>
    <s v="Traditional grading system, e.g., A,B,C, etc."/>
    <s v="Yes"/>
    <n v="7.0000000000000007E-2"/>
  </r>
  <r>
    <x v="130"/>
    <s v="Austin, TX"/>
    <s v="TX"/>
    <s v="Public"/>
    <s v="Not Available"/>
    <n v="50"/>
    <s v="No"/>
    <s v="Dell Med does not set a minimum MCAT score. The MCAT score is evaluated as one indicator among many others and must be considered in light of those other factors. The admissions team accepts MCAT scores received up to five years prior to the expected date of matriculation."/>
    <s v="No"/>
    <s v="The school does not set a minimum GPA. An applicant’s GPA is one indicator among many that are considered in the application evaluation. The team reviews GPAs in prerequisite courses, rigor of advanced coursework, trends in the context of the applicant’s experiences and nonacademic obligations."/>
    <s v="No"/>
    <s v="Not provided"/>
    <s v="Not provided"/>
    <s v="None"/>
    <s v="Yes"/>
    <s v="Due to state statute, no more than 10% of the class can consist of non-Texas residents."/>
    <n v="0.93"/>
    <n v="0.02"/>
    <n v="0.91"/>
    <n v="0.89"/>
    <n v="0.42"/>
    <n v="0.96"/>
    <n v="509"/>
    <n v="511"/>
    <n v="516"/>
    <n v="519"/>
    <n v="522"/>
    <n v="3.6"/>
    <n v="3.73"/>
    <n v="3.86"/>
    <n v="3.96"/>
    <n v="3.99"/>
    <n v="3.49"/>
    <n v="3.6"/>
    <n v="3.82"/>
    <n v="3.97"/>
    <n v="4"/>
    <n v="4797"/>
    <n v="1357"/>
    <n v="34"/>
    <n v="6188"/>
    <n v="0"/>
    <n v="0"/>
    <n v="0"/>
    <n v="0"/>
    <n v="49"/>
    <n v="1"/>
    <n v="0"/>
    <n v="50"/>
    <n v="0.2"/>
    <s v="Not Available"/>
    <n v="0"/>
    <n v="25"/>
    <n v="24"/>
    <n v="1"/>
    <n v="0"/>
    <s v="No"/>
    <s v="Not Available"/>
    <s v="Pass/Fail"/>
    <s v="Not Available"/>
    <n v="0.15"/>
  </r>
  <r>
    <x v="131"/>
    <s v="Galveston, TX"/>
    <s v="TX"/>
    <s v="Public"/>
    <s v="Detailed, see MSAR"/>
    <n v="230"/>
    <s v="No"/>
    <s v="Not provided"/>
    <s v="No"/>
    <s v="We specifically are interested in BCPM GPA for screening."/>
    <s v="Yes"/>
    <s v="Not provided"/>
    <s v="We use a holistic approach"/>
    <s v="CASPER"/>
    <s v="Yes"/>
    <s v="Ten percent out-of-state can be accepted."/>
    <n v="0.92"/>
    <n v="0.02"/>
    <n v="0.93"/>
    <n v="0.84"/>
    <n v="0.42"/>
    <n v="0.92"/>
    <n v="505"/>
    <n v="509"/>
    <n v="513"/>
    <n v="518"/>
    <n v="522"/>
    <n v="3.56"/>
    <n v="3.73"/>
    <n v="3.89"/>
    <n v="3.97"/>
    <n v="4"/>
    <n v="3.44"/>
    <n v="3.66"/>
    <n v="3.87"/>
    <n v="3.97"/>
    <n v="4"/>
    <n v="4980"/>
    <n v="1231"/>
    <n v="32"/>
    <n v="6243"/>
    <n v="927"/>
    <n v="63"/>
    <n v="0"/>
    <n v="990"/>
    <n v="213"/>
    <n v="17"/>
    <n v="0"/>
    <n v="230"/>
    <n v="0.12"/>
    <s v="Not Available"/>
    <n v="0"/>
    <n v="150"/>
    <n v="72"/>
    <n v="8"/>
    <n v="0"/>
    <s v="No"/>
    <s v="Not Available"/>
    <s v="Pass/Fail"/>
    <s v="No grade point average is calculated for the purpose of routine rankings. A mechanism for identification of relative student performance for selected academic recognition and scholarship purposes."/>
    <n v="0.15"/>
  </r>
  <r>
    <x v="132"/>
    <s v="Edinburg, TX"/>
    <s v="TX"/>
    <s v="Public"/>
    <s v="Please see www.utrgv.edu/som/admissions"/>
    <n v="55"/>
    <s v="No"/>
    <s v="Not provided"/>
    <s v="No"/>
    <s v="Not provided"/>
    <s v="Yes"/>
    <n v="3.2"/>
    <s v="Not provided"/>
    <s v="None"/>
    <s v="Yes"/>
    <s v="Only 10% of entering students"/>
    <n v="0.85"/>
    <n v="0.01"/>
    <n v="0.9"/>
    <n v="0.76"/>
    <n v="0.5"/>
    <n v="0.85"/>
    <n v="503"/>
    <n v="505"/>
    <n v="508"/>
    <n v="511"/>
    <n v="515"/>
    <n v="3.28"/>
    <n v="3.46"/>
    <n v="3.69"/>
    <n v="3.91"/>
    <n v="3.95"/>
    <n v="3.06"/>
    <n v="3.27"/>
    <n v="3.61"/>
    <n v="3.87"/>
    <n v="3.95"/>
    <n v="4398"/>
    <n v="962"/>
    <n v="32"/>
    <n v="5392"/>
    <n v="475"/>
    <n v="35"/>
    <n v="0"/>
    <n v="510"/>
    <n v="53"/>
    <n v="2"/>
    <n v="1"/>
    <n v="56"/>
    <n v="0.14000000000000001"/>
    <s v="Not Available"/>
    <n v="0"/>
    <n v="31"/>
    <n v="21"/>
    <n v="4"/>
    <n v="0"/>
    <s v="No"/>
    <s v="Numerous research opportunities are available; students are not required but encouraged to participate in research activities"/>
    <s v="Pass/Fail"/>
    <s v="Internal"/>
    <n v="0.05"/>
  </r>
  <r>
    <x v="133"/>
    <s v="Dallas, TX"/>
    <s v="TX"/>
    <s v="Public"/>
    <s v="For UT Southwestern admissions policies, please visit our website at: https://www.utsouthwestern.edu/education/medical-school/admissions/"/>
    <n v="240"/>
    <s v="No"/>
    <s v="Not provided"/>
    <s v="No"/>
    <s v="Not provided"/>
    <s v="Not provided"/>
    <s v="Not provided"/>
    <s v="Not provided"/>
    <s v="CASPER"/>
    <s v="Yes"/>
    <s v="No more than 10% of the class may be out-of-state residents."/>
    <n v="0.9"/>
    <n v="0.01"/>
    <n v="0.94"/>
    <n v="0.89"/>
    <n v="0.34"/>
    <n v="0.96"/>
    <n v="510"/>
    <n v="515"/>
    <n v="518"/>
    <n v="521"/>
    <n v="523"/>
    <n v="3.66"/>
    <n v="3.8"/>
    <n v="3.92"/>
    <n v="3.98"/>
    <n v="4"/>
    <n v="3.57"/>
    <n v="3.75"/>
    <n v="3.91"/>
    <n v="3.98"/>
    <n v="4"/>
    <n v="4863"/>
    <n v="1594"/>
    <n v="69"/>
    <n v="6526"/>
    <n v="696"/>
    <n v="133"/>
    <n v="1"/>
    <n v="830"/>
    <n v="210"/>
    <n v="21"/>
    <n v="0"/>
    <n v="231"/>
    <n v="0.05"/>
    <s v="Not Available"/>
    <n v="0"/>
    <n v="174"/>
    <n v="54"/>
    <n v="3"/>
    <n v="0"/>
    <s v="Yes"/>
    <s v="Each student participates in a 12-week Scholarly Activity, resulting in a 5-10-page written thesis. Each of the five tracks provide for the option to graduate with an M.D. with Distinction."/>
    <s v="Pre-Clerkship phase is Pass/Fail. Clerkship phase is graded Honors, Near Honors, High Pass, Pass, and Fail. Electives and the Scholarly Activity are graded Honors/Pass/Fail."/>
    <s v="Quartile rank is calculated based solely on the core clerkship grades. Students are selected for Junior and Senior Alpha Omega Alpha in the spring of MS3 and fall of MS4 respectively."/>
    <n v="0.16"/>
  </r>
  <r>
    <x v="134"/>
    <s v="Charlottesville, VA"/>
    <s v="VA"/>
    <s v="Public"/>
    <s v="Detailed, see MSAR"/>
    <n v="156"/>
    <s v="No"/>
    <s v="Not provided"/>
    <s v="No"/>
    <s v="Not provided"/>
    <s v="No"/>
    <s v="Not provided"/>
    <s v="Not provided"/>
    <s v="None"/>
    <s v="Yes"/>
    <s v="No restrictions"/>
    <n v="0.9"/>
    <n v="0.02"/>
    <n v="0.93"/>
    <n v="0.87"/>
    <n v="0.46"/>
    <n v="0.97"/>
    <n v="513"/>
    <n v="517"/>
    <n v="520"/>
    <n v="523"/>
    <n v="525"/>
    <n v="3.66"/>
    <n v="3.84"/>
    <n v="3.94"/>
    <n v="3.98"/>
    <n v="4"/>
    <n v="3.57"/>
    <n v="3.8"/>
    <n v="3.92"/>
    <n v="3.99"/>
    <n v="4"/>
    <n v="935"/>
    <n v="5216"/>
    <n v="477"/>
    <n v="6628"/>
    <n v="140"/>
    <n v="413"/>
    <n v="31"/>
    <n v="584"/>
    <n v="68"/>
    <n v="84"/>
    <n v="7"/>
    <n v="159"/>
    <n v="0.08"/>
    <n v="7"/>
    <n v="0"/>
    <n v="103"/>
    <n v="49"/>
    <n v="6"/>
    <n v="1"/>
    <s v="No"/>
    <s v="Not Available"/>
    <s v="Pass/Fail in pre-clerkship and post-clerkship period. There are grades in the clerkships."/>
    <s v="Students are not ranked"/>
    <n v="0.08"/>
  </r>
  <r>
    <x v="135"/>
    <s v="Seattle, WA"/>
    <s v="WA"/>
    <s v="Public"/>
    <s v="Detailed, see MSAR"/>
    <n v="270"/>
    <s v="Yes"/>
    <s v="The UWSOM uses an automated MCAT screen. Minimum MCAT cutoff varies every year. E-22 Cutoff for WWAMI: minimum latest total score of 498 E-22 Cutoff for Non-WWAMI: minimum latest total score of 500"/>
    <s v="Yes"/>
    <s v="The UWSOM uses an automated GPA screen._x000a__x000a_Minimum GPA cutoff varies every year. E-22 Cutoff for WWAMI: minimum undergraduate GPA of 3.0 E-22 Cutoff for non-WWAMI: minimum undergraduate GPA of 3.25 All applicants must have a minimum science GPA of 3.0"/>
    <s v="Yes"/>
    <s v="Not provided"/>
    <s v="Minimum GPA cutoff varies every year. E-22 Cutoff for WWAMI: minimum undergraduate GPA of 3.0 E-22 Cutoff for non-WWAMI: minimum undergraduate GPA of 3.25 All applicants must have a minimum science GPA of 3.0"/>
    <s v="CASPER"/>
    <s v="Yes"/>
    <s v="Non-WWAMI applicants are considered if they meet our mission-based criteria. See uwmedicine.org/admissions for more information."/>
    <n v="0.87"/>
    <n v="0.01"/>
    <n v="0.9"/>
    <n v="0.83"/>
    <n v="0.66"/>
    <n v="0.88"/>
    <n v="503"/>
    <n v="506"/>
    <n v="511"/>
    <n v="517"/>
    <n v="520"/>
    <n v="3.36"/>
    <n v="3.55"/>
    <n v="3.75"/>
    <n v="3.9"/>
    <n v="3.98"/>
    <n v="3.19"/>
    <n v="3.41"/>
    <n v="3.67"/>
    <n v="3.88"/>
    <n v="3.98"/>
    <n v="1203"/>
    <n v="8342"/>
    <n v="32"/>
    <n v="9577"/>
    <n v="574"/>
    <n v="395"/>
    <n v="0"/>
    <n v="969"/>
    <n v="143"/>
    <n v="126"/>
    <n v="1"/>
    <n v="270"/>
    <n v="0.11"/>
    <s v="Not Available"/>
    <n v="0"/>
    <n v="79"/>
    <n v="174"/>
    <n v="17"/>
    <n v="0"/>
    <s v="Yes"/>
    <s v="More information about the Independent Investigative Inquiry can be found at: https://sites.uw.edu/somcurr2"/>
    <s v="Pass/Fail during the first 18 months."/>
    <s v="No"/>
    <n v="0.09"/>
  </r>
  <r>
    <x v="136"/>
    <s v="Madison, WI"/>
    <s v="WI"/>
    <s v="Public"/>
    <s v="Detailed, see MSAR"/>
    <n v="176"/>
    <s v="Yes"/>
    <s v="Applicants must have a combined score of 500 to receive a secondary application. Applicants completing a designated UW pathway program who do not meet the MCAT minimum may be considered only if they request and receive an exemption prior to application. Applicants with sub-500 MCATs or without an exemption will not be considered."/>
    <s v="Yes"/>
    <s v="Applicants must have a cumulative undergraduate GPA of 3.0 to receive a secondary application. Applicants whose undergraduate GPA is below 3.0 but who have earned earned a 3.0 minimum GPA in at least 12 postbacc-or graduate-level credits in the natural, biological, or public health sciences will be considered."/>
    <s v="Yes"/>
    <s v="Not provided"/>
    <s v="Applicants with undergraduate GPAs between 2.5 and 3.0 will be considered only if they also completed at least 12 postbacc-or graduate-level credits in the natural, biological, or public health sciences and earned a 3.0 minimum GPA therein."/>
    <s v="None"/>
    <s v="Yes"/>
    <s v="The committee seeks exceptional applicants with diverse backgrounds and interests who demonstrate personal, professional, or educational connections to UWSMPH, its mission, or the State of Wisconsin."/>
    <n v="0.86"/>
    <n v="0.03"/>
    <s v="87%%"/>
    <n v="0.85"/>
    <n v="0.65"/>
    <n v="0.92"/>
    <n v="504"/>
    <n v="508"/>
    <n v="512"/>
    <n v="516"/>
    <n v="521"/>
    <n v="3.36"/>
    <n v="3.59"/>
    <n v="3.78"/>
    <n v="3.91"/>
    <n v="3.98"/>
    <n v="3.17"/>
    <n v="3.46"/>
    <n v="3.73"/>
    <n v="3.89"/>
    <n v="3.98"/>
    <n v="776"/>
    <n v="5627"/>
    <n v="12"/>
    <n v="6415"/>
    <n v="250"/>
    <n v="300"/>
    <n v="2"/>
    <n v="552"/>
    <n v="122"/>
    <n v="49"/>
    <n v="0"/>
    <n v="171"/>
    <n v="0.15"/>
    <n v="15"/>
    <n v="0"/>
    <n v="78"/>
    <n v="86"/>
    <n v="7"/>
    <n v="0"/>
    <s v="No"/>
    <s v="In addition to Phase 3 elective research coursework, students may participate in research during breaks, through fellowships, or through our Path of Distinction in Research program."/>
    <s v="Student transcripts report &quot;Satisfactory&quot; or &quot;Unsatisfactory&quot; (pass/fail) for all courses."/>
    <s v="Comparative performance in Phase 2 is reported to residency programs via the Medical School Performance Evaluation (MSPE)."/>
    <n v="0.28999999999999998"/>
  </r>
  <r>
    <x v="137"/>
    <s v="Tampa, FL"/>
    <s v="FL"/>
    <s v="Public"/>
    <s v="Detailed, see MSAR"/>
    <n v="180"/>
    <s v="No"/>
    <s v="Not provided"/>
    <s v="No"/>
    <s v="Not provided"/>
    <s v="No"/>
    <s v="Not provided"/>
    <s v="Not provided"/>
    <s v="None"/>
    <s v="Yes"/>
    <s v="All applicants"/>
    <n v="0.9"/>
    <n v="0.01"/>
    <n v="0.92"/>
    <n v="0.92"/>
    <n v="0.38"/>
    <n v="0.95"/>
    <n v="512"/>
    <n v="516"/>
    <n v="518"/>
    <n v="520"/>
    <n v="523"/>
    <n v="3.63"/>
    <n v="3.76"/>
    <n v="3.89"/>
    <n v="3.98"/>
    <n v="4"/>
    <n v="3.55"/>
    <n v="3.7"/>
    <n v="3.87"/>
    <n v="3.98"/>
    <n v="4"/>
    <n v="2849"/>
    <n v="3481"/>
    <n v="54"/>
    <n v="6384"/>
    <n v="353"/>
    <n v="483"/>
    <n v="0"/>
    <n v="836"/>
    <n v="83"/>
    <n v="94"/>
    <n v="0"/>
    <n v="177"/>
    <n v="0.04"/>
    <n v="11"/>
    <n v="0"/>
    <n v="127"/>
    <n v="46"/>
    <n v="4"/>
    <n v="0"/>
    <s v="No"/>
    <s v="Not Available"/>
    <s v="Not Available"/>
    <s v="Not Available"/>
    <n v="0.31"/>
  </r>
  <r>
    <x v="138"/>
    <s v="Nashville, TN"/>
    <s v="TN"/>
    <s v="Private"/>
    <s v="Detailed, see MSAR"/>
    <n v="96"/>
    <s v="Yes"/>
    <s v="Although Vanderbilt does not a minimum MCAT, we encourage candidates to have at least a 70th percentile on the MCAT. VUSM uses the MCAT and academic profile together to determine the ability to be successful in the curriculum."/>
    <s v="Yes"/>
    <s v="VUSM looks at the entire academic profile and not just a singular &quot;GPA&quot; when determining fit for the curriculum. Although Vanderbilt does not a minimum GPA, we encourage candidates to have at least a 3.0 GPA. VUSM uses the academic profile and MCAT together to determine the ability to be successful in the curriculum."/>
    <s v="Yes"/>
    <n v="1"/>
    <s v="Vanderbilt doesn't have a minimum GPA, but instead looks at performance trends in the classroom. If the undergraduate coursework isn't strong, we encourage additional science courses for our committee to have confidence in the candidate's ability to be successful in the curriculum."/>
    <s v="None"/>
    <s v="Yes"/>
    <s v="There are no restrictions to be accepted to VUSM as an out of state applicant."/>
    <n v="0.91"/>
    <n v="0.01"/>
    <n v="0.92"/>
    <n v="0.92"/>
    <n v="0.32"/>
    <n v="0.99"/>
    <n v="515"/>
    <n v="518"/>
    <n v="521"/>
    <n v="523"/>
    <n v="525"/>
    <n v="3.75"/>
    <n v="3.85"/>
    <n v="3.95"/>
    <n v="3.99"/>
    <n v="4"/>
    <n v="3.68"/>
    <n v="3.81"/>
    <n v="3.94"/>
    <n v="3.99"/>
    <n v="4"/>
    <n v="362"/>
    <n v="6547"/>
    <n v="499"/>
    <n v="7408"/>
    <n v="42"/>
    <n v="690"/>
    <n v="40"/>
    <n v="772"/>
    <n v="10"/>
    <n v="77"/>
    <n v="8"/>
    <n v="95"/>
    <n v="0.08"/>
    <s v="We have accepted students from both career changing and academic record enhancer post baccalaureate programs. We also accepted students who took advanced coursework outside of a formal program."/>
    <n v="0"/>
    <n v="70"/>
    <n v="22"/>
    <n v="3"/>
    <n v="0"/>
    <s v="Yes"/>
    <s v="Research can be in a variety of areas. Please visit https://medschool.vanderbilt.edu/student-research/ for more information."/>
    <s v="The first two phases (Foundations of Medical Knowledge and Foundations of Clinical Care) are pass/fail. Most courses in the Immersion Phase are graded as Honors, High Pass, Pass, Fail."/>
    <s v="The first two phases (years 1 and 2) are pass/fail. Class ranking is not continually monitored, but students fall into quartiles based upon performance in the post-clerkship phase (final two years)."/>
    <n v="0.27"/>
  </r>
  <r>
    <x v="139"/>
    <s v="Richmond, VA"/>
    <s v="VA"/>
    <s v="Public"/>
    <s v="Detailed, see MSAR"/>
    <n v="184"/>
    <s v="Yes"/>
    <s v="N/A"/>
    <s v="Yes"/>
    <s v="N/A"/>
    <s v="Yes"/>
    <n v="3"/>
    <s v="3.0 demonstrating competitive GPA for last 2 consecutive years or &gt;3.5 GPA graduate science course work of 27 credit hours"/>
    <s v="CASPER"/>
    <s v="Yes"/>
    <s v="All applicants and/or permanent resident."/>
    <n v="0.91"/>
    <n v="0.01"/>
    <n v="0.92"/>
    <n v="0.88"/>
    <n v="0.62"/>
    <n v="0.94"/>
    <n v="508"/>
    <n v="511"/>
    <n v="514"/>
    <n v="517"/>
    <n v="520"/>
    <n v="3.45"/>
    <n v="3.68"/>
    <n v="3.83"/>
    <n v="3.93"/>
    <n v="3.98"/>
    <n v="3.33"/>
    <n v="3.56"/>
    <n v="3.8"/>
    <n v="3.92"/>
    <n v="3.98"/>
    <n v="1279"/>
    <n v="6453"/>
    <n v="422"/>
    <n v="8154"/>
    <n v="335"/>
    <n v="448"/>
    <n v="0"/>
    <n v="783"/>
    <n v="100"/>
    <n v="77"/>
    <n v="9"/>
    <n v="186"/>
    <n v="0.12"/>
    <n v="17"/>
    <n v="0"/>
    <n v="83"/>
    <n v="98"/>
    <n v="5"/>
    <n v="0"/>
    <s v="No"/>
    <s v="Not Available"/>
    <s v="The first three semesters and fourth year electives are Pass/Fail. Third year clerkships and required fourth year courses are graded honors, high pass, pass and fail."/>
    <s v="Students are not ranked during the first and second year."/>
    <n v="0.17"/>
  </r>
  <r>
    <x v="140"/>
    <s v="Roanoke, VA"/>
    <s v="VA"/>
    <s v="Public"/>
    <s v="As the transitions past various public health restrictions continue, online alternatives to traditional coursework, labs, and pass/fail credits will be considered and reviewed on a case-by-case basis. Courses and labs taken via traditional instructional delivery are, of course, accepted routinely."/>
    <n v="50"/>
    <s v="Not Provided"/>
    <s v="Not provided"/>
    <s v="Not Provided"/>
    <s v="Not provided"/>
    <s v="Not provided"/>
    <s v="Not provided"/>
    <s v="Not provided"/>
    <s v="None"/>
    <s v="Yes"/>
    <s v="All applicants"/>
    <n v="0.9"/>
    <n v="0.01"/>
    <n v="0.83"/>
    <n v="0.9"/>
    <n v="0.81"/>
    <n v="1"/>
    <n v="507"/>
    <n v="510"/>
    <n v="512"/>
    <n v="516"/>
    <n v="519"/>
    <n v="3.26"/>
    <n v="3.48"/>
    <n v="3.61"/>
    <n v="3.81"/>
    <n v="3.95"/>
    <n v="3.12"/>
    <n v="3.35"/>
    <n v="3.55"/>
    <n v="3.79"/>
    <n v="3.96"/>
    <n v="866"/>
    <n v="5531"/>
    <n v="5"/>
    <n v="6402"/>
    <n v="48"/>
    <n v="237"/>
    <n v="0"/>
    <n v="285"/>
    <n v="12"/>
    <n v="37"/>
    <n v="0"/>
    <n v="49"/>
    <n v="0.33"/>
    <n v="1"/>
    <n v="0"/>
    <n v="10"/>
    <n v="34"/>
    <n v="4"/>
    <n v="1"/>
    <s v="Yes"/>
    <s v="A research manuscript of publishable quality"/>
    <s v="Pass/Fail (Satisfactory/Unsatisfactory)"/>
    <s v="No"/>
    <n v="0.04"/>
  </r>
  <r>
    <x v="141"/>
    <s v="Winston Salem, NC"/>
    <s v="NC"/>
    <s v="Private"/>
    <s v="Detailed, see MSAR"/>
    <n v="145"/>
    <s v="Yes"/>
    <s v="Minimum MCAT total score of a 502."/>
    <s v="Yes"/>
    <s v="Minimum undergraduate science/BCPM GPA of 3.2"/>
    <s v="Yes"/>
    <n v="3.2"/>
    <s v="If an applicant does not meet the minimum undergraduate science/BCPM GPA requirement, the science/BCPM postbacc or graduate coursework will be reviewed as long there are 15 hours or more."/>
    <s v="CASPER"/>
    <s v="Yes"/>
    <s v="All applicants"/>
    <n v="0.87"/>
    <n v="0.01"/>
    <n v="0.88"/>
    <n v="0.85"/>
    <n v="0.51"/>
    <n v="0.91"/>
    <n v="506"/>
    <n v="509"/>
    <n v="512"/>
    <n v="515"/>
    <n v="518"/>
    <n v="3.42"/>
    <n v="3.56"/>
    <n v="3.75"/>
    <n v="3.89"/>
    <n v="3.96"/>
    <n v="3.28"/>
    <n v="3.49"/>
    <n v="3.7"/>
    <n v="3.86"/>
    <n v="3.96"/>
    <n v="997"/>
    <n v="9858"/>
    <n v="8"/>
    <n v="10863"/>
    <n v="126"/>
    <n v="334"/>
    <n v="0"/>
    <n v="460"/>
    <n v="43"/>
    <n v="102"/>
    <n v="0"/>
    <n v="145"/>
    <n v="0.17"/>
    <s v="24. This number does not include those students who started a Baccalaureate program after submitting the AMCAS application"/>
    <n v="0"/>
    <n v="82"/>
    <n v="61"/>
    <n v="2"/>
    <n v="0"/>
    <s v="No"/>
    <s v="Faculty members are eager to work with students to define/orchestrate research projects of interest."/>
    <s v="Foundations courses are graded on a two-point grading scale (P/F). Courses in the Immersion and Individualization phases are graded on a 5-point grading scale (Honors, High Pass, Pass, Low Pass,Fail)."/>
    <s v="Not Available"/>
    <n v="0.21"/>
  </r>
  <r>
    <x v="142"/>
    <s v="Spokane, WA"/>
    <s v="WA"/>
    <s v="Public"/>
    <s v="Detailed, see MSAR"/>
    <n v="80"/>
    <s v="Yes"/>
    <s v="27th percentile rank. This translated MCAT score requires a UGPA of 3.8 or higher (see threshold combinations above)"/>
    <s v="Yes"/>
    <s v="2.6 Undergraduate GPA. This GPA requires a score in the 61st percentile rank on the MCAT (see threshold combinations above)"/>
    <s v="Yes"/>
    <n v="2.6"/>
    <s v="We consider the MCAT in combination with the undergraduate GPA to receive a secondary application. Applicants must meet one of the following:_x000a_- If undergraduate cumulative GPA is 3.8 – 4.0, then 27th percentile rank or higher on the MCAT_x000a_- If undergraduate cumulative GPA is 3.4 – 3.79, then 43rd percentile rank or higher on the MCAT_x000a_- If undergraduate cumulative GPA is 2.6 – 3.39, then 61st percentile rank or higher on the MCAT_x000a_If the UGPA is not sufficient to meet one of these threshold combinations, we will consider a GGPA if taken in science or medical science coursework. More info on these threshold combinations can be found here: https://medicine.wsu.edu/md-program/overview-applying-to-medical-school/requirements/ Read Less"/>
    <s v="None"/>
    <s v="Case-by-case"/>
    <s v="If you are a non-WA applicant, you must meet ties to WA - please review our website as exceptions are not made."/>
    <n v="0.87"/>
    <n v="0.11"/>
    <n v="0.9"/>
    <n v="0.81"/>
    <n v="0.73"/>
    <n v="0.83"/>
    <n v="500"/>
    <n v="505"/>
    <n v="508"/>
    <n v="512"/>
    <n v="517"/>
    <n v="3.18"/>
    <n v="3.43"/>
    <n v="3.61"/>
    <n v="3.78"/>
    <n v="3.91"/>
    <n v="2.91"/>
    <n v="3.29"/>
    <n v="3.49"/>
    <n v="3.72"/>
    <n v="3.88"/>
    <n v="974"/>
    <n v="777"/>
    <n v="4"/>
    <n v="1755"/>
    <n v="330"/>
    <n v="24"/>
    <n v="0"/>
    <n v="354"/>
    <n v="73"/>
    <n v="7"/>
    <n v="0"/>
    <n v="80"/>
    <n v="0.19"/>
    <s v="Not Available"/>
    <n v="0"/>
    <n v="15"/>
    <n v="52"/>
    <n v="12"/>
    <n v="1"/>
    <s v="Yes"/>
    <s v="Information about the scholarly project can be found here: https://medicine.wsu.edu/md-program/community-based-medical-education/highlights/"/>
    <s v="Pass/Fail https://medicine.wsu.edu/documents/2017/08/grading-policy.pdf"/>
    <s v="We do not rank our students"/>
    <n v="0.06"/>
  </r>
  <r>
    <x v="143"/>
    <s v="Saint Louis, MO"/>
    <s v="MO"/>
    <s v="Private"/>
    <s v="Detailed, see MSAR"/>
    <n v="124"/>
    <s v="No"/>
    <s v="Washington University School of Medicine does not have a minimum MCAT score."/>
    <s v="No"/>
    <s v="Washington University School of Medicine does not have a minimum GPA."/>
    <s v="No"/>
    <s v="Not provided"/>
    <s v="Not provided"/>
    <s v="Standardized video interview"/>
    <s v="Yes"/>
    <s v="Applications are considered regardless of state of residency."/>
    <n v="0.86"/>
    <n v="0.02"/>
    <n v="0.89"/>
    <n v="0.89"/>
    <n v="0.28000000000000003"/>
    <n v="0.99"/>
    <n v="516"/>
    <n v="518"/>
    <n v="521"/>
    <n v="523"/>
    <n v="525"/>
    <n v="3.76"/>
    <n v="3.85"/>
    <n v="3.93"/>
    <n v="3.98"/>
    <n v="4"/>
    <n v="3.68"/>
    <n v="3.81"/>
    <n v="3.93"/>
    <s v="Blank"/>
    <s v="Blank"/>
    <n v="263"/>
    <n v="4917"/>
    <n v="488"/>
    <n v="5668"/>
    <n v="63"/>
    <n v="1058"/>
    <n v="62"/>
    <n v="1183"/>
    <n v="15"/>
    <n v="96"/>
    <n v="12"/>
    <n v="123"/>
    <n v="0.11"/>
    <s v="Three (3) students in the Entering Class of 2021 had attended Postbaccalaureate programs."/>
    <n v="0"/>
    <n v="79"/>
    <n v="39"/>
    <n v="5"/>
    <n v="0"/>
    <s v="No"/>
    <s v="Over 90% of students participate in research during medical school. See https://mdadmissions.wustl.edu/education/research/ and https://md.wustl.edu/career-development/#pathways."/>
    <s v="Credit/No Credit - Phase 1. Variable - Phase 2 and Phase 3"/>
    <s v="No"/>
    <n v="0.1"/>
  </r>
  <r>
    <x v="144"/>
    <s v="Detroit, MI"/>
    <s v="MI"/>
    <s v="Public"/>
    <s v="Detailed, see MSAR"/>
    <n v="300"/>
    <s v="No"/>
    <s v="Not provided"/>
    <s v="No"/>
    <s v="Not provided"/>
    <s v="Yes"/>
    <s v="Not provided"/>
    <s v="In alignment with our Mission and our Holistic admissions process, Wayne State University School of Medicine does not have a minimum undergraduate GPA for consideration."/>
    <s v="None"/>
    <s v="Yes"/>
    <s v="Usually not able to change to state residency."/>
    <n v="0.87"/>
    <n v="0.01"/>
    <n v="0.86"/>
    <n v="0.86"/>
    <n v="0.56000000000000005"/>
    <n v="0.9"/>
    <n v="506"/>
    <n v="510"/>
    <n v="513"/>
    <n v="516"/>
    <n v="520"/>
    <n v="3.6"/>
    <n v="3.7"/>
    <n v="3.81"/>
    <n v="3.92"/>
    <n v="3.98"/>
    <n v="3.43"/>
    <n v="3.61"/>
    <n v="3.76"/>
    <n v="3.91"/>
    <n v="3.98"/>
    <n v="1941"/>
    <n v="7688"/>
    <n v="757"/>
    <n v="10386"/>
    <n v="597"/>
    <n v="741"/>
    <n v="72"/>
    <n v="1410"/>
    <n v="172"/>
    <n v="119"/>
    <n v="13"/>
    <n v="304"/>
    <n v="0.12"/>
    <s v="Not Available"/>
    <n v="0"/>
    <n v="193"/>
    <n v="98"/>
    <n v="13"/>
    <n v="0"/>
    <s v="No"/>
    <s v="Abundant research opportunities are available. Med-Student Research: https://medstudentresearch.med.wayne.edu/ Scholarly Concentration Program: https://medstudentresearch.med.wayne.edu/sc"/>
    <s v="Pass/Fail with honors and commendations."/>
    <s v="Participate in AOA."/>
    <n v="0.19"/>
  </r>
  <r>
    <x v="145"/>
    <s v="New York, NY"/>
    <s v="NY"/>
    <s v="Private"/>
    <s v="Detailed, see MSAR"/>
    <n v="106"/>
    <s v="No"/>
    <s v="Not provided"/>
    <s v="No"/>
    <s v="Not provided"/>
    <s v="Not provided"/>
    <s v="Not provided"/>
    <s v="Not provided"/>
    <s v="None"/>
    <s v="Yes"/>
    <s v="All applicants"/>
    <n v="0.87"/>
    <n v="0.01"/>
    <n v="0.9"/>
    <n v="0.9"/>
    <n v="0.35"/>
    <n v="0.99"/>
    <n v="514"/>
    <n v="517"/>
    <n v="520"/>
    <n v="523"/>
    <n v="525"/>
    <n v="3.72"/>
    <n v="3.83"/>
    <n v="3.93"/>
    <n v="3.98"/>
    <n v="4"/>
    <n v="3.6"/>
    <n v="3.79"/>
    <n v="3.92"/>
    <n v="3.98"/>
    <n v="4"/>
    <n v="1361"/>
    <n v="6029"/>
    <n v="534"/>
    <n v="7924"/>
    <n v="114"/>
    <n v="641"/>
    <n v="27"/>
    <n v="782"/>
    <n v="23"/>
    <n v="79"/>
    <n v="4"/>
    <n v="106"/>
    <n v="7.0000000000000007E-2"/>
    <n v="3"/>
    <n v="0"/>
    <n v="69"/>
    <n v="35"/>
    <n v="2"/>
    <n v="0"/>
    <s v="No"/>
    <s v="All students complete a scholarly project, which may take the form of research or descriptive scholarship, under the tutelage of a faculty mentor, culminating in a written work product."/>
    <s v="Clerkships: Honors / High Pass / Pass / Fail; All other courses: Pass / Fail"/>
    <s v="No"/>
    <n v="0.08"/>
  </r>
  <r>
    <x v="146"/>
    <s v="Morgantown, WV"/>
    <s v="WV"/>
    <s v="Public"/>
    <s v="Detailed, see MSAR"/>
    <n v="112"/>
    <s v="No"/>
    <s v="All AMCAS verified applicants will receive a secondary application. Every application is reviewed holistically. Our average MCAT scores for accepted students are available on our website and are indicative of competitive scores for acceptance: https://medicine.hsc.wvu.edu/md-admissions/"/>
    <s v="No"/>
    <s v="All AMCAS verified applicants will receive a secondary application. Every application is reviewed holistically. Our average GPAs for accepted students are available on our website and are indicative of competitive GPAs for acceptance: https://medicine.hsc.wvu.edu/md-admissions/"/>
    <s v="Yes"/>
    <s v="Not provided"/>
    <s v="Applicants will be reviewed holistically."/>
    <s v="None"/>
    <s v="Yes"/>
    <s v="All applicants"/>
    <n v="0.82"/>
    <n v="0.04"/>
    <n v="0.93"/>
    <n v="0.78"/>
    <n v="0.46"/>
    <n v="0.92"/>
    <n v="505"/>
    <n v="507"/>
    <n v="511"/>
    <n v="515"/>
    <n v="518"/>
    <n v="3.45"/>
    <n v="3.66"/>
    <n v="3.83"/>
    <n v="3.95"/>
    <n v="4"/>
    <n v="3.38"/>
    <n v="3.57"/>
    <n v="3.78"/>
    <n v="3.93"/>
    <n v="4"/>
    <n v="205"/>
    <n v="4414"/>
    <n v="442"/>
    <n v="5061"/>
    <n v="121"/>
    <n v="481"/>
    <n v="3"/>
    <n v="605"/>
    <n v="63"/>
    <n v="47"/>
    <n v="2"/>
    <n v="112"/>
    <n v="0.15"/>
    <s v="Not Available"/>
    <n v="0"/>
    <n v="73"/>
    <n v="33"/>
    <n v="6"/>
    <n v="0"/>
    <s v="No"/>
    <s v="N/A"/>
    <s v="Pass/Fail. Honors designation is limited to no more than the top 15% of a course."/>
    <s v="Yes. Students are ranked into quartiles at the end of three years of the curriculum."/>
    <n v="0.11"/>
  </r>
  <r>
    <x v="147"/>
    <s v="Kalamazoo, MI"/>
    <s v="MI"/>
    <s v="Private"/>
    <s v="Detailed, see MSAR"/>
    <n v="86"/>
    <s v="Yes"/>
    <s v="To be invited to complete the supplemental application process, we require a 497 minimum MCAT score and a minimum overall GPA of 3.0."/>
    <s v="Yes"/>
    <s v="To be invited to complete the supplemental application process, we require a minimum overall GPA of 3.0 and 497 minimum MCAT score."/>
    <s v="Yes"/>
    <n v="2"/>
    <s v="Not provided"/>
    <s v="WMed Online Assessment &amp; WMed Telephone Interview"/>
    <s v="Yes"/>
    <s v="We are a private school with no in-state preference. Most recent class profile at: http://med.wmich.edu/node/300"/>
    <n v="0.92"/>
    <n v="0.01"/>
    <n v="0.82"/>
    <n v="0.87"/>
    <n v="0.56000000000000005"/>
    <n v="0.93"/>
    <n v="510"/>
    <n v="513"/>
    <n v="515"/>
    <n v="518"/>
    <n v="520"/>
    <n v="3.61"/>
    <n v="3.73"/>
    <n v="3.85"/>
    <n v="3.94"/>
    <n v="3.99"/>
    <n v="3.53"/>
    <n v="3.66"/>
    <n v="3.84"/>
    <n v="3.93"/>
    <n v="3.99"/>
    <n v="1301"/>
    <n v="3020"/>
    <n v="21"/>
    <n v="4342"/>
    <n v="184"/>
    <n v="308"/>
    <n v="0"/>
    <n v="492"/>
    <n v="28"/>
    <n v="56"/>
    <n v="0"/>
    <n v="84"/>
    <n v="0.12"/>
    <s v="Not Available"/>
    <n v="0"/>
    <n v="45"/>
    <n v="33"/>
    <n v="6"/>
    <n v="0"/>
    <s v="No"/>
    <s v="Many WMed students choose to pursue research areas of interest. Learn more: https://med.wmich.edu/node/891."/>
    <s v="Grading during Foundation coursework (M1 and M2) is pass/fail. Grading during Clinical Applications (M3 and M4) is honors/high pass/pass/fail."/>
    <s v="No"/>
    <n v="0.06"/>
  </r>
  <r>
    <x v="148"/>
    <s v="Dayton, OH"/>
    <s v="OH"/>
    <s v="Public"/>
    <s v="Detailed, see MSAR"/>
    <n v="130"/>
    <s v="Yes"/>
    <n v="495"/>
    <s v="Yes"/>
    <s v="3.0 - Undergraduate BCPM; 3.3 - Graduate BCPM (minimum 12 hours); 3.3 - Postbaccalaureate BCPM (minimum 24 hours)"/>
    <s v="Yes"/>
    <n v="1"/>
    <s v="Graduate and Postbaccalaureate BCPM GPAs will be evaluated regardless of the undergraduate GPA. In order to receive a secondary application a student must achieve one of the following:_x000a_3.0 - Undergraduate BCPM_x000a_3.3 - Graduate BCPM (minimum 12 hours)_x000a_3.3 - Postbaccalaureate BCPM (minimum 24 hours)"/>
    <s v="None"/>
    <s v="Yes"/>
    <s v="All applicants"/>
    <n v="0.86"/>
    <n v="0.04"/>
    <n v="0.88"/>
    <n v="0.83"/>
    <n v="0.53"/>
    <n v="0.89"/>
    <n v="500"/>
    <n v="504"/>
    <n v="508"/>
    <n v="512"/>
    <n v="516"/>
    <n v="3.31"/>
    <n v="3.53"/>
    <n v="3.77"/>
    <n v="3.89"/>
    <n v="3.97"/>
    <n v="3.11"/>
    <n v="3.41"/>
    <n v="3.7"/>
    <n v="3.86"/>
    <n v="3.98"/>
    <n v="1295"/>
    <n v="7661"/>
    <n v="18"/>
    <n v="8974"/>
    <n v="302"/>
    <n v="114"/>
    <n v="0"/>
    <n v="416"/>
    <n v="107"/>
    <n v="21"/>
    <n v="0"/>
    <n v="128"/>
    <n v="0.17"/>
    <s v="Not Available"/>
    <n v="0"/>
    <n v="74"/>
    <n v="43"/>
    <n v="11"/>
    <n v="0"/>
    <s v="Yes"/>
    <s v="Scholarship in Medicine ensures that students engage in instruction in the scientific method and collect and/or use data to test and verify hypotheses and address questions about biomedical phenomena."/>
    <s v="Pass/Fail during Foundations Phase, Honors/Pass/Fail during Doctoring Phase core clerkships and Pass/Fail during Advanced Doctoring Phase."/>
    <s v="Not Available"/>
    <n v="0.26"/>
  </r>
  <r>
    <x v="149"/>
    <s v="New Haven, CT"/>
    <s v="CT"/>
    <s v="Private"/>
    <s v="Detailed, see MSAR"/>
    <n v="104"/>
    <s v="No"/>
    <s v="Not provided"/>
    <s v="No"/>
    <s v="Not provided"/>
    <s v="Not provided"/>
    <s v="Not provided"/>
    <s v="Not provided"/>
    <s v="None"/>
    <s v="Yes"/>
    <s v="All applicants"/>
    <n v="0.86"/>
    <n v="0.01"/>
    <n v="0.92"/>
    <n v="0.9"/>
    <n v="0.28000000000000003"/>
    <n v="0.98"/>
    <n v="515"/>
    <n v="518"/>
    <n v="521"/>
    <n v="523"/>
    <n v="525"/>
    <n v="3.72"/>
    <n v="3.82"/>
    <n v="3.93"/>
    <n v="3.98"/>
    <n v="4"/>
    <n v="3.6"/>
    <n v="3.78"/>
    <n v="3.92"/>
    <n v="3.99"/>
    <n v="4"/>
    <n v="282"/>
    <n v="6325"/>
    <n v="647"/>
    <n v="7254"/>
    <n v="28"/>
    <n v="582"/>
    <n v="31"/>
    <n v="641"/>
    <n v="7"/>
    <n v="93"/>
    <n v="4"/>
    <n v="104"/>
    <n v="0.13"/>
    <s v="Not Available"/>
    <n v="0"/>
    <n v="61"/>
    <n v="43"/>
    <n v="0"/>
    <n v="0"/>
    <s v="Yes"/>
    <s v="A thesis based on original research has been required of all Yale medical students since 1839."/>
    <s v="Pass/fail for preclinical courses. Four-tier grading system for clinical rotations."/>
    <s v="Students are not ranked."/>
    <n v="0.1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95667DC-3C04-1846-A7BB-B076E66063D7}" name="PivotTable1" cacheId="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A4:A155" firstHeaderRow="1" firstDataRow="1" firstDataCol="1"/>
  <pivotFields count="61">
    <pivotField axis="axisRow" showAll="0">
      <items count="15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9" showAll="0"/>
    <pivotField showAll="0"/>
    <pivotField numFmtId="9" showAll="0"/>
    <pivotField numFmtId="9" showAll="0"/>
    <pivotField numFmtId="9"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9"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15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hyperlink" Target="https://medicine.utah.edu/students/programs/md/admissions/residency-non-residency.php" TargetMode="External"/><Relationship Id="rId2" Type="http://schemas.openxmlformats.org/officeDocument/2006/relationships/hyperlink" Target="https://icahn.mssm.edu/education/admissions/application" TargetMode="External"/><Relationship Id="rId1" Type="http://schemas.openxmlformats.org/officeDocument/2006/relationships/hyperlink" Target="https://www.etsu.edu/com/sa/admissions/requirements/selectionfactors.php;%20See%20Admissions%20Preference" TargetMode="External"/><Relationship Id="rId6" Type="http://schemas.openxmlformats.org/officeDocument/2006/relationships/hyperlink" Target="https://www.med.unc.edu/admit/requirements/academic-requirements/" TargetMode="External"/><Relationship Id="rId5" Type="http://schemas.openxmlformats.org/officeDocument/2006/relationships/hyperlink" Target="http://www.upstate.edu/com/admissions/faqs.php" TargetMode="External"/><Relationship Id="rId4" Type="http://schemas.openxmlformats.org/officeDocument/2006/relationships/hyperlink" Target="https://med.stanford.edu/md-admissions/academic-requirements.html"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medicine.utah.edu/students/programs/md/admissions/residency-non-residency.php" TargetMode="External"/><Relationship Id="rId13" Type="http://schemas.openxmlformats.org/officeDocument/2006/relationships/hyperlink" Target="https://meded.ucsf.edu/inquiry-curriculum" TargetMode="External"/><Relationship Id="rId3" Type="http://schemas.openxmlformats.org/officeDocument/2006/relationships/hyperlink" Target="https://icahn.mssm.edu/education/admissions/application" TargetMode="External"/><Relationship Id="rId7" Type="http://schemas.openxmlformats.org/officeDocument/2006/relationships/hyperlink" Target="https://www.siumed.edu/requirements-selection-factors-and-policies.html" TargetMode="External"/><Relationship Id="rId12" Type="http://schemas.openxmlformats.org/officeDocument/2006/relationships/hyperlink" Target="https://www.uab.edu/medicine/home/current-students/scholarly-activity" TargetMode="External"/><Relationship Id="rId17" Type="http://schemas.openxmlformats.org/officeDocument/2006/relationships/hyperlink" Target="https://www.med.unc.edu/admit/requirements/academic-requirements/" TargetMode="External"/><Relationship Id="rId2" Type="http://schemas.openxmlformats.org/officeDocument/2006/relationships/hyperlink" Target="https://www.etsu.edu/com/sa/admissions/requirements/selectionfactors.php;%20See%20Admissions%20Preference" TargetMode="External"/><Relationship Id="rId16" Type="http://schemas.openxmlformats.org/officeDocument/2006/relationships/hyperlink" Target="https://www.med.unc.edu/admit/requirements/academic-requirements/" TargetMode="External"/><Relationship Id="rId1" Type="http://schemas.openxmlformats.org/officeDocument/2006/relationships/hyperlink" Target="https://www.bcm.edu/education/schools/medical-school/md-program/curriculum" TargetMode="External"/><Relationship Id="rId6" Type="http://schemas.openxmlformats.org/officeDocument/2006/relationships/hyperlink" Target="https://students.med.psu.edu/md-students/medical-student-research/" TargetMode="External"/><Relationship Id="rId11" Type="http://schemas.openxmlformats.org/officeDocument/2006/relationships/hyperlink" Target="https://www.downstate.edu/education-training/college-of-medicine/student-research/index.html" TargetMode="External"/><Relationship Id="rId5" Type="http://schemas.openxmlformats.org/officeDocument/2006/relationships/hyperlink" Target="https://medicine.mercer.edu/admissions/doctor-of-medicine/admissions-process/" TargetMode="External"/><Relationship Id="rId15" Type="http://schemas.openxmlformats.org/officeDocument/2006/relationships/hyperlink" Target="https://www.med.unc.edu/admit/requirements/academic-requirements/" TargetMode="External"/><Relationship Id="rId10" Type="http://schemas.openxmlformats.org/officeDocument/2006/relationships/hyperlink" Target="http://www.upstate.edu/com/admissions/faqs.php" TargetMode="External"/><Relationship Id="rId4" Type="http://schemas.openxmlformats.org/officeDocument/2006/relationships/hyperlink" Target="https://home.mmc.edu/admissions/school-of-medicine/" TargetMode="External"/><Relationship Id="rId9" Type="http://schemas.openxmlformats.org/officeDocument/2006/relationships/hyperlink" Target="https://med.stanford.edu/md-admissions/academic-requirements.html" TargetMode="External"/><Relationship Id="rId14" Type="http://schemas.openxmlformats.org/officeDocument/2006/relationships/hyperlink" Target="http://www.jabsom.hawaii.edu/mdadmissions" TargetMode="External"/></Relationships>
</file>

<file path=xl/worksheets/_rels/sheet1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3" Type="http://schemas.openxmlformats.org/officeDocument/2006/relationships/hyperlink" Target="https://medicine.utah.edu/students/programs/md/admissions/residency-non-residency.php" TargetMode="External"/><Relationship Id="rId2" Type="http://schemas.openxmlformats.org/officeDocument/2006/relationships/hyperlink" Target="https://icahn.mssm.edu/education/admissions/application" TargetMode="External"/><Relationship Id="rId1" Type="http://schemas.openxmlformats.org/officeDocument/2006/relationships/hyperlink" Target="https://www.etsu.edu/com/sa/admissions/requirements/selectionfactors.php;%20See%20Admissions%20Preference" TargetMode="External"/><Relationship Id="rId6" Type="http://schemas.openxmlformats.org/officeDocument/2006/relationships/hyperlink" Target="https://www.med.unc.edu/admit/requirements/academic-requirements/" TargetMode="External"/><Relationship Id="rId5" Type="http://schemas.openxmlformats.org/officeDocument/2006/relationships/hyperlink" Target="http://www.upstate.edu/com/admissions/faqs.php" TargetMode="External"/><Relationship Id="rId4" Type="http://schemas.openxmlformats.org/officeDocument/2006/relationships/hyperlink" Target="https://med.stanford.edu/md-admissions/academic-requirements.htm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medicine.utah.edu/students/programs/md/admissions/residency-non-residency.php" TargetMode="External"/><Relationship Id="rId2" Type="http://schemas.openxmlformats.org/officeDocument/2006/relationships/hyperlink" Target="https://icahn.mssm.edu/education/admissions/application" TargetMode="External"/><Relationship Id="rId1" Type="http://schemas.openxmlformats.org/officeDocument/2006/relationships/hyperlink" Target="https://www.etsu.edu/com/sa/admissions/requirements/selectionfactors.php;%20See%20Admissions%20Preference" TargetMode="External"/><Relationship Id="rId6" Type="http://schemas.openxmlformats.org/officeDocument/2006/relationships/hyperlink" Target="https://www.med.unc.edu/admit/requirements/academic-requirements/" TargetMode="External"/><Relationship Id="rId5" Type="http://schemas.openxmlformats.org/officeDocument/2006/relationships/hyperlink" Target="http://www.upstate.edu/com/admissions/faqs.php" TargetMode="External"/><Relationship Id="rId4" Type="http://schemas.openxmlformats.org/officeDocument/2006/relationships/hyperlink" Target="https://med.stanford.edu/md-admissions/academic-requirement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64DDA-DA49-F148-B535-3065751070D8}">
  <dimension ref="B2:G37"/>
  <sheetViews>
    <sheetView zoomScale="150" zoomScaleNormal="150" workbookViewId="0">
      <selection activeCell="F13" sqref="F13"/>
    </sheetView>
  </sheetViews>
  <sheetFormatPr baseColWidth="10" defaultRowHeight="16"/>
  <cols>
    <col min="2" max="2" width="8.1640625" customWidth="1"/>
    <col min="3" max="3" width="34" customWidth="1"/>
    <col min="4" max="4" width="9" customWidth="1"/>
    <col min="5" max="5" width="58.83203125" customWidth="1"/>
    <col min="6" max="6" width="61" customWidth="1"/>
  </cols>
  <sheetData>
    <row r="2" spans="2:7" ht="19" customHeight="1">
      <c r="B2" s="90" t="s">
        <v>1162</v>
      </c>
      <c r="C2" s="90"/>
      <c r="D2" s="90"/>
      <c r="E2" s="90"/>
      <c r="F2" s="90"/>
      <c r="G2" s="90"/>
    </row>
    <row r="3" spans="2:7" ht="16" customHeight="1">
      <c r="B3" s="8"/>
      <c r="C3" s="8"/>
      <c r="D3" s="8"/>
      <c r="E3" s="8"/>
      <c r="F3" s="8"/>
      <c r="G3" s="8"/>
    </row>
    <row r="4" spans="2:7" ht="43" customHeight="1">
      <c r="B4" s="90" t="s">
        <v>1163</v>
      </c>
      <c r="C4" s="90"/>
      <c r="D4" s="90"/>
      <c r="E4" s="90"/>
      <c r="F4" s="90"/>
      <c r="G4" s="90"/>
    </row>
    <row r="5" spans="2:7" ht="16" customHeight="1">
      <c r="B5" s="7"/>
      <c r="C5" s="7"/>
      <c r="D5" s="7"/>
      <c r="E5" s="7"/>
      <c r="F5" s="7"/>
      <c r="G5" s="7"/>
    </row>
    <row r="6" spans="2:7" ht="19">
      <c r="B6" s="9" t="s">
        <v>240</v>
      </c>
    </row>
    <row r="7" spans="2:7">
      <c r="B7" t="s">
        <v>1243</v>
      </c>
      <c r="D7" s="74"/>
    </row>
    <row r="8" spans="2:7" s="21" customFormat="1">
      <c r="B8" s="21" t="s">
        <v>1255</v>
      </c>
    </row>
    <row r="9" spans="2:7">
      <c r="B9" t="s">
        <v>1216</v>
      </c>
    </row>
    <row r="10" spans="2:7">
      <c r="B10" t="s">
        <v>1250</v>
      </c>
    </row>
    <row r="11" spans="2:7" s="21" customFormat="1">
      <c r="B11" s="21" t="s">
        <v>1249</v>
      </c>
    </row>
    <row r="12" spans="2:7" ht="17" thickBot="1"/>
    <row r="13" spans="2:7" ht="20" thickBot="1">
      <c r="B13" s="92" t="s">
        <v>1254</v>
      </c>
      <c r="C13" s="92"/>
      <c r="D13" s="92"/>
      <c r="E13" s="93"/>
      <c r="F13" s="14"/>
    </row>
    <row r="14" spans="2:7" ht="19">
      <c r="B14" s="94" t="s">
        <v>1257</v>
      </c>
      <c r="C14" s="94"/>
      <c r="D14" s="94"/>
      <c r="E14" s="94"/>
      <c r="F14" s="77"/>
    </row>
    <row r="16" spans="2:7" ht="51" customHeight="1" thickBot="1">
      <c r="B16" s="11" t="s">
        <v>239</v>
      </c>
      <c r="C16" s="53" t="s">
        <v>1210</v>
      </c>
      <c r="D16" s="11" t="s">
        <v>237</v>
      </c>
      <c r="E16" s="53" t="s">
        <v>1252</v>
      </c>
      <c r="F16" s="53" t="s">
        <v>1253</v>
      </c>
    </row>
    <row r="17" spans="2:6">
      <c r="B17" s="12">
        <v>1</v>
      </c>
      <c r="C17" s="39"/>
      <c r="D17" s="12" t="str">
        <f>IFERROR(VLOOKUP(C17,'MSAR Data'!$C$6:$E$156,3,FALSE),"")</f>
        <v/>
      </c>
      <c r="E17" s="35" t="str">
        <f>IFERROR(VLOOKUP(C17,'Admission Preferences'!$B$5:$AC$155,27,FALSE),"")</f>
        <v/>
      </c>
      <c r="F17" s="37" t="str">
        <f>IFERROR(VLOOKUP(C17,'Admission Preferences'!$B$5:$AC$155,28,FALSE),"")</f>
        <v/>
      </c>
    </row>
    <row r="18" spans="2:6">
      <c r="B18" s="12">
        <v>2</v>
      </c>
      <c r="C18" s="39"/>
      <c r="D18" s="12" t="str">
        <f>IFERROR(VLOOKUP(C18,'MSAR Data'!$C$6:$E$156,3,FALSE),"")</f>
        <v/>
      </c>
      <c r="E18" s="35" t="str">
        <f>IFERROR(VLOOKUP(C18,'Admission Preferences'!$B$5:$AC$155,27,FALSE),"")</f>
        <v/>
      </c>
      <c r="F18" s="37" t="str">
        <f>IFERROR(VLOOKUP(C18,'Admission Preferences'!$B$5:$AC$155,28,FALSE),"")</f>
        <v/>
      </c>
    </row>
    <row r="19" spans="2:6">
      <c r="B19" s="12">
        <v>3</v>
      </c>
      <c r="C19" s="39"/>
      <c r="D19" s="12" t="str">
        <f>IFERROR(VLOOKUP(C19,'MSAR Data'!$C$6:$E$156,3,FALSE),"")</f>
        <v/>
      </c>
      <c r="E19" s="35" t="str">
        <f>IFERROR(VLOOKUP(C19,'Admission Preferences'!$B$5:$AC$155,27,FALSE),"")</f>
        <v/>
      </c>
      <c r="F19" s="37" t="str">
        <f>IFERROR(VLOOKUP(C19,'Admission Preferences'!$B$5:$AC$155,28,FALSE),"")</f>
        <v/>
      </c>
    </row>
    <row r="20" spans="2:6">
      <c r="B20" s="12">
        <v>4</v>
      </c>
      <c r="C20" s="39"/>
      <c r="D20" s="12" t="str">
        <f>IFERROR(VLOOKUP(C20,'MSAR Data'!$C$6:$E$156,3,FALSE),"")</f>
        <v/>
      </c>
      <c r="E20" s="35" t="str">
        <f>IFERROR(VLOOKUP(C20,'Admission Preferences'!$B$5:$AC$155,27,FALSE),"")</f>
        <v/>
      </c>
      <c r="F20" s="37" t="str">
        <f>IFERROR(VLOOKUP(C20,'Admission Preferences'!$B$5:$AC$155,28,FALSE),"")</f>
        <v/>
      </c>
    </row>
    <row r="21" spans="2:6">
      <c r="B21" s="12">
        <v>5</v>
      </c>
      <c r="C21" s="39"/>
      <c r="D21" s="12" t="str">
        <f>IFERROR(VLOOKUP(C21,'MSAR Data'!$C$6:$E$156,3,FALSE),"")</f>
        <v/>
      </c>
      <c r="E21" s="35" t="str">
        <f>IFERROR(VLOOKUP(C21,'Admission Preferences'!$B$5:$AC$155,27,FALSE),"")</f>
        <v/>
      </c>
      <c r="F21" s="37" t="str">
        <f>IFERROR(VLOOKUP(C21,'Admission Preferences'!$B$5:$AC$155,28,FALSE),"")</f>
        <v/>
      </c>
    </row>
    <row r="22" spans="2:6">
      <c r="B22" s="12">
        <v>6</v>
      </c>
      <c r="C22" s="39"/>
      <c r="D22" s="12" t="str">
        <f>IFERROR(VLOOKUP(C22,'MSAR Data'!$C$6:$E$156,3,FALSE),"")</f>
        <v/>
      </c>
      <c r="E22" s="35" t="str">
        <f>IFERROR(VLOOKUP(C22,'Admission Preferences'!$B$5:$AC$155,27,FALSE),"")</f>
        <v/>
      </c>
      <c r="F22" s="37" t="str">
        <f>IFERROR(VLOOKUP(C22,'Admission Preferences'!$B$5:$AC$155,28,FALSE),"")</f>
        <v/>
      </c>
    </row>
    <row r="23" spans="2:6">
      <c r="B23" s="12">
        <v>7</v>
      </c>
      <c r="C23" s="39"/>
      <c r="D23" s="12" t="str">
        <f>IFERROR(VLOOKUP(C23,'MSAR Data'!$C$6:$E$156,3,FALSE),"")</f>
        <v/>
      </c>
      <c r="E23" s="35" t="str">
        <f>IFERROR(VLOOKUP(C23,'Admission Preferences'!$B$5:$AC$155,27,FALSE),"")</f>
        <v/>
      </c>
      <c r="F23" s="37" t="str">
        <f>IFERROR(VLOOKUP(C23,'Admission Preferences'!$B$5:$AC$155,28,FALSE),"")</f>
        <v/>
      </c>
    </row>
    <row r="24" spans="2:6">
      <c r="B24" s="12">
        <v>8</v>
      </c>
      <c r="C24" s="39"/>
      <c r="D24" s="12" t="str">
        <f>IFERROR(VLOOKUP(C24,'MSAR Data'!$C$6:$E$156,3,FALSE),"")</f>
        <v/>
      </c>
      <c r="E24" s="35" t="str">
        <f>IFERROR(VLOOKUP(C24,'Admission Preferences'!$B$5:$AC$155,27,FALSE),"")</f>
        <v/>
      </c>
      <c r="F24" s="37" t="str">
        <f>IFERROR(VLOOKUP(C24,'Admission Preferences'!$B$5:$AC$155,28,FALSE),"")</f>
        <v/>
      </c>
    </row>
    <row r="25" spans="2:6">
      <c r="B25" s="12">
        <v>9</v>
      </c>
      <c r="C25" s="39"/>
      <c r="D25" s="12" t="str">
        <f>IFERROR(VLOOKUP(C25,'MSAR Data'!$C$6:$E$156,3,FALSE),"")</f>
        <v/>
      </c>
      <c r="E25" s="35" t="str">
        <f>IFERROR(VLOOKUP(C25,'Admission Preferences'!$B$5:$AC$155,27,FALSE),"")</f>
        <v/>
      </c>
      <c r="F25" s="37" t="str">
        <f>IFERROR(VLOOKUP(C25,'Admission Preferences'!$B$5:$AC$155,28,FALSE),"")</f>
        <v/>
      </c>
    </row>
    <row r="26" spans="2:6">
      <c r="B26" s="12">
        <v>10</v>
      </c>
      <c r="C26" s="39"/>
      <c r="D26" s="12" t="str">
        <f>IFERROR(VLOOKUP(C26,'MSAR Data'!$C$6:$E$156,3,FALSE),"")</f>
        <v/>
      </c>
      <c r="E26" s="35" t="str">
        <f>IFERROR(VLOOKUP(C26,'Admission Preferences'!$B$5:$AC$155,27,FALSE),"")</f>
        <v/>
      </c>
      <c r="F26" s="37" t="str">
        <f>IFERROR(VLOOKUP(C26,'Admission Preferences'!$B$5:$AC$155,28,FALSE),"")</f>
        <v/>
      </c>
    </row>
    <row r="27" spans="2:6">
      <c r="B27" s="12">
        <v>11</v>
      </c>
      <c r="C27" s="39"/>
      <c r="D27" s="12" t="str">
        <f>IFERROR(VLOOKUP(C27,'MSAR Data'!$C$6:$E$156,3,FALSE),"")</f>
        <v/>
      </c>
      <c r="E27" s="35" t="str">
        <f>IFERROR(VLOOKUP(C27,'Admission Preferences'!$B$5:$AC$155,27,FALSE),"")</f>
        <v/>
      </c>
      <c r="F27" s="37" t="str">
        <f>IFERROR(VLOOKUP(C27,'Admission Preferences'!$B$5:$AC$155,28,FALSE),"")</f>
        <v/>
      </c>
    </row>
    <row r="28" spans="2:6">
      <c r="B28" s="12">
        <v>12</v>
      </c>
      <c r="C28" s="39"/>
      <c r="D28" s="12" t="str">
        <f>IFERROR(VLOOKUP(C28,'MSAR Data'!$C$6:$E$156,3,FALSE),"")</f>
        <v/>
      </c>
      <c r="E28" s="35" t="str">
        <f>IFERROR(VLOOKUP(C28,'Admission Preferences'!$B$5:$AC$155,27,FALSE),"")</f>
        <v/>
      </c>
      <c r="F28" s="37" t="str">
        <f>IFERROR(VLOOKUP(C28,'Admission Preferences'!$B$5:$AC$155,28,FALSE),"")</f>
        <v/>
      </c>
    </row>
    <row r="29" spans="2:6">
      <c r="B29" s="12">
        <v>13</v>
      </c>
      <c r="C29" s="39"/>
      <c r="D29" s="12" t="str">
        <f>IFERROR(VLOOKUP(C29,'MSAR Data'!$C$6:$E$156,3,FALSE),"")</f>
        <v/>
      </c>
      <c r="E29" s="35" t="str">
        <f>IFERROR(VLOOKUP(C29,'Admission Preferences'!$B$5:$AC$155,27,FALSE),"")</f>
        <v/>
      </c>
      <c r="F29" s="37" t="str">
        <f>IFERROR(VLOOKUP(C29,'Admission Preferences'!$B$5:$AC$155,28,FALSE),"")</f>
        <v/>
      </c>
    </row>
    <row r="30" spans="2:6">
      <c r="B30" s="12">
        <v>14</v>
      </c>
      <c r="C30" s="39"/>
      <c r="D30" s="12" t="str">
        <f>IFERROR(VLOOKUP(C30,'MSAR Data'!$C$6:$E$156,3,FALSE),"")</f>
        <v/>
      </c>
      <c r="E30" s="35" t="str">
        <f>IFERROR(VLOOKUP(C30,'Admission Preferences'!$B$5:$AC$155,27,FALSE),"")</f>
        <v/>
      </c>
      <c r="F30" s="37" t="str">
        <f>IFERROR(VLOOKUP(C30,'Admission Preferences'!$B$5:$AC$155,28,FALSE),"")</f>
        <v/>
      </c>
    </row>
    <row r="31" spans="2:6">
      <c r="B31" s="12">
        <v>15</v>
      </c>
      <c r="C31" s="39"/>
      <c r="D31" s="12" t="str">
        <f>IFERROR(VLOOKUP(C31,'MSAR Data'!$C$6:$E$156,3,FALSE),"")</f>
        <v/>
      </c>
      <c r="E31" s="35" t="str">
        <f>IFERROR(VLOOKUP(C31,'Admission Preferences'!$B$5:$AC$155,27,FALSE),"")</f>
        <v/>
      </c>
      <c r="F31" s="37" t="str">
        <f>IFERROR(VLOOKUP(C31,'Admission Preferences'!$B$5:$AC$155,28,FALSE),"")</f>
        <v/>
      </c>
    </row>
    <row r="32" spans="2:6">
      <c r="B32" s="12">
        <v>16</v>
      </c>
      <c r="C32" s="39"/>
      <c r="D32" s="12" t="str">
        <f>IFERROR(VLOOKUP(C32,'MSAR Data'!$C$6:$E$156,3,FALSE),"")</f>
        <v/>
      </c>
      <c r="E32" s="35" t="str">
        <f>IFERROR(VLOOKUP(C32,'Admission Preferences'!$B$5:$AC$155,27,FALSE),"")</f>
        <v/>
      </c>
      <c r="F32" s="37" t="str">
        <f>IFERROR(VLOOKUP(C32,'Admission Preferences'!$B$5:$AC$155,28,FALSE),"")</f>
        <v/>
      </c>
    </row>
    <row r="33" spans="2:6">
      <c r="B33" s="12">
        <v>17</v>
      </c>
      <c r="C33" s="39"/>
      <c r="D33" s="12" t="str">
        <f>IFERROR(VLOOKUP(C33,'MSAR Data'!$C$6:$E$156,3,FALSE),"")</f>
        <v/>
      </c>
      <c r="E33" s="35" t="str">
        <f>IFERROR(VLOOKUP(C33,'Admission Preferences'!$B$5:$AC$155,27,FALSE),"")</f>
        <v/>
      </c>
      <c r="F33" s="37" t="str">
        <f>IFERROR(VLOOKUP(C33,'Admission Preferences'!$B$5:$AC$155,28,FALSE),"")</f>
        <v/>
      </c>
    </row>
    <row r="34" spans="2:6">
      <c r="B34" s="12">
        <v>18</v>
      </c>
      <c r="C34" s="39"/>
      <c r="D34" s="12" t="str">
        <f>IFERROR(VLOOKUP(C34,'MSAR Data'!$C$6:$E$156,3,FALSE),"")</f>
        <v/>
      </c>
      <c r="E34" s="35" t="str">
        <f>IFERROR(VLOOKUP(C34,'Admission Preferences'!$B$5:$AC$155,27,FALSE),"")</f>
        <v/>
      </c>
      <c r="F34" s="37" t="str">
        <f>IFERROR(VLOOKUP(C34,'Admission Preferences'!$B$5:$AC$155,28,FALSE),"")</f>
        <v/>
      </c>
    </row>
    <row r="35" spans="2:6">
      <c r="B35" s="12">
        <v>19</v>
      </c>
      <c r="C35" s="39"/>
      <c r="D35" s="12" t="str">
        <f>IFERROR(VLOOKUP(C35,'MSAR Data'!$C$6:$E$156,3,FALSE),"")</f>
        <v/>
      </c>
      <c r="E35" s="35" t="str">
        <f>IFERROR(VLOOKUP(C35,'Admission Preferences'!$B$5:$AC$155,27,FALSE),"")</f>
        <v/>
      </c>
      <c r="F35" s="37" t="str">
        <f>IFERROR(VLOOKUP(C35,'Admission Preferences'!$B$5:$AC$155,28,FALSE),"")</f>
        <v/>
      </c>
    </row>
    <row r="36" spans="2:6" ht="17" thickBot="1">
      <c r="B36" s="13">
        <v>20</v>
      </c>
      <c r="C36" s="40"/>
      <c r="D36" s="13" t="str">
        <f>IFERROR(VLOOKUP(C36,'MSAR Data'!$C$6:$E$156,3,FALSE),"")</f>
        <v/>
      </c>
      <c r="E36" s="36" t="str">
        <f>IFERROR(VLOOKUP(C36,'Admission Preferences'!$B$5:$AC$155,27,FALSE),"")</f>
        <v/>
      </c>
      <c r="F36" s="38" t="str">
        <f>IFERROR(VLOOKUP(C36,'Admission Preferences'!$B$5:$AC$155,28,FALSE),"")</f>
        <v/>
      </c>
    </row>
    <row r="37" spans="2:6" ht="20" thickTop="1">
      <c r="B37" s="91" t="s">
        <v>1167</v>
      </c>
      <c r="C37" s="91"/>
      <c r="D37" s="91"/>
      <c r="E37" s="91"/>
      <c r="F37" s="41">
        <f>SUM(F17:F36)</f>
        <v>0</v>
      </c>
    </row>
  </sheetData>
  <mergeCells count="5">
    <mergeCell ref="B2:G2"/>
    <mergeCell ref="B4:G4"/>
    <mergeCell ref="B37:E37"/>
    <mergeCell ref="B13:E13"/>
    <mergeCell ref="B14:E14"/>
  </mergeCells>
  <conditionalFormatting sqref="E17:E36">
    <cfRule type="colorScale" priority="4">
      <colorScale>
        <cfvo type="min"/>
        <cfvo type="max"/>
        <color rgb="FFFCFCFF"/>
        <color rgb="FF63BE7B"/>
      </colorScale>
    </cfRule>
  </conditionalFormatting>
  <conditionalFormatting sqref="F17">
    <cfRule type="colorScale" priority="3">
      <colorScale>
        <cfvo type="min"/>
        <cfvo type="max"/>
        <color rgb="FFFCFCFF"/>
        <color rgb="FF63BE7B"/>
      </colorScale>
    </cfRule>
  </conditionalFormatting>
  <conditionalFormatting sqref="F18:F36">
    <cfRule type="colorScale" priority="2">
      <colorScale>
        <cfvo type="min"/>
        <cfvo type="max"/>
        <color rgb="FFFCFCFF"/>
        <color rgb="FF63BE7B"/>
      </colorScale>
    </cfRule>
  </conditionalFormatting>
  <conditionalFormatting sqref="C17:C36">
    <cfRule type="duplicateValues" dxfId="848" priority="1"/>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BF6521A-4161-AE4F-8AFD-B8B3257C3E6E}">
          <x14:formula1>
            <xm:f>'MSAR Data'!$C$7:$C$156</xm:f>
          </x14:formula1>
          <xm:sqref>C17:C36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4F3F8-CEB0-C54D-A881-E889B19FA833}">
  <sheetPr filterMode="1"/>
  <dimension ref="A1:AI155"/>
  <sheetViews>
    <sheetView zoomScale="70" zoomScaleNormal="70" workbookViewId="0">
      <selection activeCell="B5" sqref="B5"/>
    </sheetView>
  </sheetViews>
  <sheetFormatPr baseColWidth="10" defaultRowHeight="16"/>
  <cols>
    <col min="2" max="2" width="37.6640625" customWidth="1"/>
    <col min="3" max="3" width="4.5" customWidth="1"/>
    <col min="4" max="4" width="8.5" customWidth="1"/>
    <col min="5" max="12" width="10.83203125" customWidth="1"/>
    <col min="13" max="13" width="6" customWidth="1"/>
    <col min="14" max="14" width="11.5" customWidth="1"/>
    <col min="15" max="15" width="9.1640625" customWidth="1"/>
    <col min="16" max="16" width="15.5" customWidth="1"/>
    <col min="17" max="17" width="13.83203125" customWidth="1"/>
    <col min="18" max="18" width="49.83203125" customWidth="1"/>
    <col min="19" max="19" width="35.6640625" customWidth="1"/>
    <col min="20" max="20" width="15.83203125" customWidth="1"/>
    <col min="21" max="21" width="59.1640625" customWidth="1"/>
    <col min="22" max="22" width="12" customWidth="1"/>
    <col min="24" max="24" width="15" customWidth="1"/>
    <col min="26" max="26" width="15.5" customWidth="1"/>
  </cols>
  <sheetData>
    <row r="1" spans="1:35">
      <c r="T1" t="s">
        <v>1135</v>
      </c>
      <c r="AI1" s="34"/>
    </row>
    <row r="2" spans="1:35" ht="51">
      <c r="T2" t="s">
        <v>1134</v>
      </c>
      <c r="U2" s="3" t="s">
        <v>1264</v>
      </c>
      <c r="AI2" s="34"/>
    </row>
    <row r="3" spans="1:35" ht="34">
      <c r="T3" t="s">
        <v>1136</v>
      </c>
      <c r="U3" s="3" t="s">
        <v>1147</v>
      </c>
      <c r="V3" s="99" t="s">
        <v>1259</v>
      </c>
      <c r="W3" s="99"/>
      <c r="X3" s="99"/>
      <c r="Y3" s="99"/>
      <c r="Z3" s="99"/>
      <c r="AA3" s="99"/>
      <c r="AB3" s="99"/>
      <c r="AC3" s="99"/>
      <c r="AI3" s="34"/>
    </row>
    <row r="4" spans="1:35">
      <c r="V4" s="98" t="s">
        <v>1154</v>
      </c>
      <c r="W4" s="98"/>
      <c r="X4" s="98" t="s">
        <v>1158</v>
      </c>
      <c r="Y4" s="98"/>
      <c r="Z4" s="98" t="s">
        <v>1159</v>
      </c>
      <c r="AA4" s="98"/>
      <c r="AB4" s="72"/>
      <c r="AC4" s="72"/>
      <c r="AI4" s="34"/>
    </row>
    <row r="5" spans="1:35" ht="51">
      <c r="B5" s="15" t="s">
        <v>100</v>
      </c>
      <c r="C5" s="15" t="s">
        <v>1090</v>
      </c>
      <c r="D5" s="15" t="s">
        <v>266</v>
      </c>
      <c r="E5" s="16" t="s">
        <v>280</v>
      </c>
      <c r="F5" s="16" t="s">
        <v>281</v>
      </c>
      <c r="G5" s="16" t="s">
        <v>282</v>
      </c>
      <c r="H5" s="16" t="s">
        <v>283</v>
      </c>
      <c r="I5" s="16" t="s">
        <v>284</v>
      </c>
      <c r="J5" s="16" t="s">
        <v>285</v>
      </c>
      <c r="K5" s="16" t="s">
        <v>286</v>
      </c>
      <c r="L5" s="16" t="s">
        <v>287</v>
      </c>
      <c r="M5" s="33" t="s">
        <v>1139</v>
      </c>
      <c r="N5" s="28" t="s">
        <v>1140</v>
      </c>
      <c r="O5" s="28" t="s">
        <v>1141</v>
      </c>
      <c r="P5" s="33" t="s">
        <v>1142</v>
      </c>
      <c r="Q5" s="79" t="s">
        <v>1137</v>
      </c>
      <c r="R5" s="15" t="s">
        <v>271</v>
      </c>
      <c r="S5" s="78" t="s">
        <v>1258</v>
      </c>
      <c r="T5" s="32" t="s">
        <v>1138</v>
      </c>
      <c r="U5" s="31" t="s">
        <v>1143</v>
      </c>
      <c r="V5" s="71" t="s">
        <v>1155</v>
      </c>
      <c r="W5" s="71" t="s">
        <v>1156</v>
      </c>
      <c r="X5" s="71" t="s">
        <v>1155</v>
      </c>
      <c r="Y5" s="71" t="s">
        <v>1157</v>
      </c>
      <c r="Z5" s="71" t="s">
        <v>1155</v>
      </c>
      <c r="AA5" s="71" t="s">
        <v>1157</v>
      </c>
      <c r="AB5" s="71" t="s">
        <v>1160</v>
      </c>
      <c r="AC5" s="71" t="s">
        <v>1161</v>
      </c>
      <c r="AI5" s="34"/>
    </row>
    <row r="6" spans="1:35" hidden="1">
      <c r="A6">
        <v>1</v>
      </c>
      <c r="B6" t="s">
        <v>0</v>
      </c>
      <c r="C6" t="s">
        <v>1091</v>
      </c>
      <c r="D6" t="s">
        <v>267</v>
      </c>
      <c r="E6">
        <f>'MSAR Data'!AN7</f>
        <v>2223</v>
      </c>
      <c r="F6">
        <f>'MSAR Data'!AO7</f>
        <v>11502</v>
      </c>
      <c r="G6">
        <f>'MSAR Data'!AP7</f>
        <v>14</v>
      </c>
      <c r="H6">
        <f>'MSAR Data'!AQ7</f>
        <v>13739</v>
      </c>
      <c r="I6">
        <f>'MSAR Data'!AR7</f>
        <v>259</v>
      </c>
      <c r="J6">
        <f>'MSAR Data'!AS7</f>
        <v>468</v>
      </c>
      <c r="K6">
        <f>'MSAR Data'!AT7</f>
        <v>0</v>
      </c>
      <c r="L6">
        <f>'MSAR Data'!AU7</f>
        <v>727</v>
      </c>
      <c r="M6" s="20">
        <f>IFERROR(J6/L6,"")</f>
        <v>0.64374140302613481</v>
      </c>
      <c r="N6" s="29">
        <f t="shared" ref="N6:O35" si="0">IFERROR(I6/E6,"")</f>
        <v>0.11650922177237967</v>
      </c>
      <c r="O6" s="29">
        <f t="shared" si="0"/>
        <v>4.0688575899843503E-2</v>
      </c>
      <c r="P6" s="30">
        <f>IFERROR(N6-O6,"")</f>
        <v>7.5820645872536174E-2</v>
      </c>
      <c r="Q6" t="s">
        <v>304</v>
      </c>
      <c r="R6" t="s">
        <v>270</v>
      </c>
      <c r="S6" t="s">
        <v>270</v>
      </c>
      <c r="T6" t="s">
        <v>1135</v>
      </c>
      <c r="U6" s="10"/>
      <c r="V6" s="34">
        <f>I6/E6</f>
        <v>0.11650922177237967</v>
      </c>
      <c r="W6">
        <f>I6</f>
        <v>259</v>
      </c>
      <c r="X6" s="34">
        <f>J6/F6</f>
        <v>4.0688575899843503E-2</v>
      </c>
      <c r="Y6">
        <f>J6</f>
        <v>468</v>
      </c>
      <c r="Z6" s="34">
        <f>L6/H6</f>
        <v>5.2915059320183422E-2</v>
      </c>
      <c r="AA6">
        <f>L6</f>
        <v>727</v>
      </c>
      <c r="AB6" s="34">
        <f>IF(T6=$T$1,Z6,IF('School List &amp; Interviews'!$F$13='Private Narrowly Selective'!C6,V6,X6))</f>
        <v>5.2915059320183422E-2</v>
      </c>
      <c r="AC6">
        <f>IF(T6=$T$1,AA6,IF('School List &amp; Interviews'!$F$13='Private Narrowly Selective'!C6,W6,Y6))</f>
        <v>727</v>
      </c>
    </row>
    <row r="7" spans="1:35" hidden="1">
      <c r="A7">
        <f>A6+1</f>
        <v>2</v>
      </c>
      <c r="B7" t="s">
        <v>18</v>
      </c>
      <c r="C7" t="s">
        <v>1091</v>
      </c>
      <c r="D7" t="s">
        <v>267</v>
      </c>
      <c r="E7">
        <f>'MSAR Data'!AN8</f>
        <v>1979</v>
      </c>
      <c r="F7">
        <f>'MSAR Data'!AO8</f>
        <v>7714</v>
      </c>
      <c r="G7">
        <f>'MSAR Data'!AP8</f>
        <v>74</v>
      </c>
      <c r="H7">
        <f>'MSAR Data'!AQ8</f>
        <v>9767</v>
      </c>
      <c r="I7">
        <f>'MSAR Data'!AR8</f>
        <v>476</v>
      </c>
      <c r="J7">
        <f>'MSAR Data'!AS8</f>
        <v>638</v>
      </c>
      <c r="K7">
        <f>'MSAR Data'!AT8</f>
        <v>0</v>
      </c>
      <c r="L7">
        <f>'MSAR Data'!AU8</f>
        <v>1114</v>
      </c>
      <c r="M7" s="20">
        <f t="shared" ref="M7:M70" si="1">IFERROR(J7/L7,"")</f>
        <v>0.57271095152603235</v>
      </c>
      <c r="N7" s="29">
        <f t="shared" si="0"/>
        <v>0.2405255179383527</v>
      </c>
      <c r="O7" s="29">
        <f t="shared" si="0"/>
        <v>8.2706766917293228E-2</v>
      </c>
      <c r="P7" s="30">
        <f t="shared" ref="P7:P70" si="2">IFERROR(N7-O7,"")</f>
        <v>0.15781875102105947</v>
      </c>
      <c r="Q7" t="s">
        <v>304</v>
      </c>
      <c r="R7" t="s">
        <v>306</v>
      </c>
      <c r="S7" t="s">
        <v>22</v>
      </c>
      <c r="T7" t="s">
        <v>1135</v>
      </c>
      <c r="U7" s="10"/>
      <c r="V7" s="34">
        <f t="shared" ref="V7:V70" si="3">I7/E7</f>
        <v>0.2405255179383527</v>
      </c>
      <c r="W7">
        <f t="shared" ref="W7:W70" si="4">I7</f>
        <v>476</v>
      </c>
      <c r="X7" s="34">
        <f t="shared" ref="X7:X70" si="5">J7/F7</f>
        <v>8.2706766917293228E-2</v>
      </c>
      <c r="Y7">
        <f t="shared" ref="Y7:Y70" si="6">J7</f>
        <v>638</v>
      </c>
      <c r="Z7" s="34">
        <f t="shared" ref="Z7:Z70" si="7">L7/H7</f>
        <v>0.11405754069826968</v>
      </c>
      <c r="AA7">
        <f t="shared" ref="AA7:AA70" si="8">L7</f>
        <v>1114</v>
      </c>
      <c r="AB7" s="34">
        <f>IF(T7=$T$1,Z7,IF('School List &amp; Interviews'!$F$13='Private Narrowly Selective'!C7,V7,X7))</f>
        <v>0.11405754069826968</v>
      </c>
      <c r="AC7">
        <f>IF(T7=$T$1,AA7,IF('School List &amp; Interviews'!$F$13='Private Narrowly Selective'!C7,W7,Y7))</f>
        <v>1114</v>
      </c>
    </row>
    <row r="8" spans="1:35" hidden="1">
      <c r="A8">
        <f t="shared" ref="A8:A71" si="9">A7+1</f>
        <v>3</v>
      </c>
      <c r="B8" t="s">
        <v>24</v>
      </c>
      <c r="C8" t="s">
        <v>1092</v>
      </c>
      <c r="D8" t="s">
        <v>267</v>
      </c>
      <c r="E8">
        <f>'MSAR Data'!AN9</f>
        <v>2330</v>
      </c>
      <c r="F8">
        <f>'MSAR Data'!AO9</f>
        <v>5198</v>
      </c>
      <c r="G8">
        <f>'MSAR Data'!AP9</f>
        <v>170</v>
      </c>
      <c r="H8">
        <f>'MSAR Data'!AQ9</f>
        <v>7698</v>
      </c>
      <c r="I8">
        <f>'MSAR Data'!AR9</f>
        <v>580</v>
      </c>
      <c r="J8">
        <f>'MSAR Data'!AS9</f>
        <v>272</v>
      </c>
      <c r="K8">
        <f>'MSAR Data'!AT9</f>
        <v>0</v>
      </c>
      <c r="L8">
        <f>'MSAR Data'!AU9</f>
        <v>852</v>
      </c>
      <c r="M8" s="20">
        <f t="shared" si="1"/>
        <v>0.31924882629107981</v>
      </c>
      <c r="N8" s="29">
        <f t="shared" si="0"/>
        <v>0.24892703862660945</v>
      </c>
      <c r="O8" s="29">
        <f t="shared" si="0"/>
        <v>5.232781839168911E-2</v>
      </c>
      <c r="P8" s="30">
        <f t="shared" si="2"/>
        <v>0.19659922023492032</v>
      </c>
      <c r="Q8" t="s">
        <v>304</v>
      </c>
      <c r="R8" t="s">
        <v>309</v>
      </c>
      <c r="S8" t="s">
        <v>22</v>
      </c>
      <c r="T8" t="s">
        <v>1134</v>
      </c>
      <c r="U8" s="10" t="s">
        <v>1256</v>
      </c>
      <c r="V8" s="34">
        <f t="shared" si="3"/>
        <v>0.24892703862660945</v>
      </c>
      <c r="W8">
        <f t="shared" si="4"/>
        <v>580</v>
      </c>
      <c r="X8" s="34">
        <f t="shared" si="5"/>
        <v>5.232781839168911E-2</v>
      </c>
      <c r="Y8">
        <f t="shared" si="6"/>
        <v>272</v>
      </c>
      <c r="Z8" s="34">
        <f t="shared" si="7"/>
        <v>0.11067809820732658</v>
      </c>
      <c r="AA8">
        <f t="shared" si="8"/>
        <v>852</v>
      </c>
      <c r="AB8" s="34">
        <f>IF(T8=$T$1,Z8,IF('School List &amp; Interviews'!$F$13='Private Narrowly Selective'!C8,V8,X8))</f>
        <v>5.232781839168911E-2</v>
      </c>
      <c r="AC8">
        <f>IF(T8=$T$1,AA8,IF('School List &amp; Interviews'!$F$13='Private Narrowly Selective'!C8,W8,Y8))</f>
        <v>272</v>
      </c>
    </row>
    <row r="9" spans="1:35" hidden="1">
      <c r="A9">
        <f t="shared" si="9"/>
        <v>4</v>
      </c>
      <c r="B9" t="s">
        <v>29</v>
      </c>
      <c r="C9" t="s">
        <v>1093</v>
      </c>
      <c r="D9" t="s">
        <v>267</v>
      </c>
      <c r="E9">
        <f>'MSAR Data'!AN10</f>
        <v>950</v>
      </c>
      <c r="F9">
        <f>'MSAR Data'!AO10</f>
        <v>10187</v>
      </c>
      <c r="G9">
        <f>'MSAR Data'!AP10</f>
        <v>870</v>
      </c>
      <c r="H9">
        <f>'MSAR Data'!AQ10</f>
        <v>12007</v>
      </c>
      <c r="I9">
        <f>'MSAR Data'!AR10</f>
        <v>119</v>
      </c>
      <c r="J9">
        <f>'MSAR Data'!AS10</f>
        <v>848</v>
      </c>
      <c r="K9">
        <f>'MSAR Data'!AT10</f>
        <v>26</v>
      </c>
      <c r="L9">
        <f>'MSAR Data'!AU10</f>
        <v>993</v>
      </c>
      <c r="M9" s="20">
        <f t="shared" si="1"/>
        <v>0.85397784491440076</v>
      </c>
      <c r="N9" s="29">
        <f t="shared" si="0"/>
        <v>0.12526315789473685</v>
      </c>
      <c r="O9" s="29">
        <f t="shared" si="0"/>
        <v>8.3243349366840094E-2</v>
      </c>
      <c r="P9" s="30">
        <f t="shared" si="2"/>
        <v>4.201980852789676E-2</v>
      </c>
      <c r="Q9" t="s">
        <v>304</v>
      </c>
      <c r="R9" t="s">
        <v>313</v>
      </c>
      <c r="S9" t="s">
        <v>22</v>
      </c>
      <c r="T9" t="s">
        <v>1135</v>
      </c>
      <c r="U9" s="10"/>
      <c r="V9" s="34">
        <f t="shared" si="3"/>
        <v>0.12526315789473685</v>
      </c>
      <c r="W9">
        <f t="shared" si="4"/>
        <v>119</v>
      </c>
      <c r="X9" s="34">
        <f t="shared" si="5"/>
        <v>8.3243349366840094E-2</v>
      </c>
      <c r="Y9">
        <f t="shared" si="6"/>
        <v>848</v>
      </c>
      <c r="Z9" s="34">
        <f t="shared" si="7"/>
        <v>8.2701757308236867E-2</v>
      </c>
      <c r="AA9">
        <f t="shared" si="8"/>
        <v>993</v>
      </c>
      <c r="AB9" s="34">
        <f>IF(T9=$T$1,Z9,IF('School List &amp; Interviews'!$F$13='Private Narrowly Selective'!C9,V9,X9))</f>
        <v>8.2701757308236867E-2</v>
      </c>
      <c r="AC9">
        <f>IF(T9=$T$1,AA9,IF('School List &amp; Interviews'!$F$13='Private Narrowly Selective'!C9,W9,Y9))</f>
        <v>993</v>
      </c>
    </row>
    <row r="10" spans="1:35" hidden="1">
      <c r="A10">
        <f t="shared" si="9"/>
        <v>5</v>
      </c>
      <c r="B10" t="s">
        <v>33</v>
      </c>
      <c r="C10" t="s">
        <v>1094</v>
      </c>
      <c r="D10" t="s">
        <v>316</v>
      </c>
      <c r="E10">
        <f>'MSAR Data'!AN11</f>
        <v>1204</v>
      </c>
      <c r="F10">
        <f>'MSAR Data'!AO11</f>
        <v>3</v>
      </c>
      <c r="G10">
        <f>'MSAR Data'!AP11</f>
        <v>2</v>
      </c>
      <c r="H10">
        <f>'MSAR Data'!AQ11</f>
        <v>1209</v>
      </c>
      <c r="I10">
        <f>'MSAR Data'!AR11</f>
        <v>405</v>
      </c>
      <c r="J10">
        <f>'MSAR Data'!AS11</f>
        <v>0</v>
      </c>
      <c r="K10">
        <f>'MSAR Data'!AT11</f>
        <v>0</v>
      </c>
      <c r="L10">
        <f>'MSAR Data'!AU11</f>
        <v>405</v>
      </c>
      <c r="M10" s="20">
        <f t="shared" si="1"/>
        <v>0</v>
      </c>
      <c r="N10" s="29">
        <f t="shared" si="0"/>
        <v>0.33637873754152825</v>
      </c>
      <c r="O10" s="29">
        <f t="shared" si="0"/>
        <v>0</v>
      </c>
      <c r="P10" s="30">
        <f t="shared" si="2"/>
        <v>0.33637873754152825</v>
      </c>
      <c r="Q10" t="s">
        <v>299</v>
      </c>
      <c r="S10" t="s">
        <v>317</v>
      </c>
      <c r="T10" t="s">
        <v>1136</v>
      </c>
      <c r="U10" s="10"/>
      <c r="V10" s="34">
        <f t="shared" si="3"/>
        <v>0.33637873754152825</v>
      </c>
      <c r="W10">
        <f t="shared" si="4"/>
        <v>405</v>
      </c>
      <c r="X10" s="34">
        <f t="shared" si="5"/>
        <v>0</v>
      </c>
      <c r="Y10">
        <f t="shared" si="6"/>
        <v>0</v>
      </c>
      <c r="Z10" s="34">
        <f t="shared" si="7"/>
        <v>0.33498759305210918</v>
      </c>
      <c r="AA10">
        <f t="shared" si="8"/>
        <v>405</v>
      </c>
      <c r="AB10" s="34">
        <f>IF(T10=$T$1,Z10,IF('School List &amp; Interviews'!$F$13='Private Narrowly Selective'!C10,V10,X10))</f>
        <v>0</v>
      </c>
      <c r="AC10">
        <f>IF(T10=$T$1,AA10,IF('School List &amp; Interviews'!$F$13='Private Narrowly Selective'!C10,W10,Y10))</f>
        <v>0</v>
      </c>
    </row>
    <row r="11" spans="1:35" hidden="1">
      <c r="A11">
        <f t="shared" si="9"/>
        <v>6</v>
      </c>
      <c r="B11" t="s">
        <v>35</v>
      </c>
      <c r="C11" t="s">
        <v>1095</v>
      </c>
      <c r="D11" t="s">
        <v>267</v>
      </c>
      <c r="E11">
        <f>'MSAR Data'!AN12</f>
        <v>3670</v>
      </c>
      <c r="F11">
        <f>'MSAR Data'!AO12</f>
        <v>2218</v>
      </c>
      <c r="G11">
        <f>'MSAR Data'!AP12</f>
        <v>64</v>
      </c>
      <c r="H11">
        <f>'MSAR Data'!AQ12</f>
        <v>5952</v>
      </c>
      <c r="I11">
        <f>'MSAR Data'!AR12</f>
        <v>283</v>
      </c>
      <c r="J11">
        <f>'MSAR Data'!AS12</f>
        <v>30</v>
      </c>
      <c r="K11">
        <f>'MSAR Data'!AT12</f>
        <v>0</v>
      </c>
      <c r="L11">
        <f>'MSAR Data'!AU12</f>
        <v>313</v>
      </c>
      <c r="M11" s="20">
        <f t="shared" si="1"/>
        <v>9.5846645367412137E-2</v>
      </c>
      <c r="N11" s="29">
        <f t="shared" si="0"/>
        <v>7.7111716621253407E-2</v>
      </c>
      <c r="O11" s="29">
        <f t="shared" si="0"/>
        <v>1.3525698827772768E-2</v>
      </c>
      <c r="P11" s="30">
        <f t="shared" si="2"/>
        <v>6.3586017793480637E-2</v>
      </c>
      <c r="Q11" t="s">
        <v>304</v>
      </c>
      <c r="R11" t="s">
        <v>320</v>
      </c>
      <c r="S11" t="s">
        <v>22</v>
      </c>
      <c r="T11" t="s">
        <v>1135</v>
      </c>
      <c r="U11" s="10"/>
      <c r="V11" s="34">
        <f t="shared" si="3"/>
        <v>7.7111716621253407E-2</v>
      </c>
      <c r="W11">
        <f t="shared" si="4"/>
        <v>283</v>
      </c>
      <c r="X11" s="34">
        <f t="shared" si="5"/>
        <v>1.3525698827772768E-2</v>
      </c>
      <c r="Y11">
        <f t="shared" si="6"/>
        <v>30</v>
      </c>
      <c r="Z11" s="34">
        <f t="shared" si="7"/>
        <v>5.2587365591397851E-2</v>
      </c>
      <c r="AA11">
        <f t="shared" si="8"/>
        <v>313</v>
      </c>
      <c r="AB11" s="34">
        <f>IF(T11=$T$1,Z11,IF('School List &amp; Interviews'!$F$13='Private Narrowly Selective'!C11,V11,X11))</f>
        <v>5.2587365591397851E-2</v>
      </c>
      <c r="AC11">
        <f>IF(T11=$T$1,AA11,IF('School List &amp; Interviews'!$F$13='Private Narrowly Selective'!C11,W11,Y11))</f>
        <v>313</v>
      </c>
    </row>
    <row r="12" spans="1:35">
      <c r="A12">
        <f t="shared" si="9"/>
        <v>7</v>
      </c>
      <c r="B12" t="s">
        <v>38</v>
      </c>
      <c r="C12" t="s">
        <v>1095</v>
      </c>
      <c r="D12" t="s">
        <v>267</v>
      </c>
      <c r="E12">
        <f>'MSAR Data'!AN13</f>
        <v>3955</v>
      </c>
      <c r="F12">
        <f>'MSAR Data'!AO13</f>
        <v>2264</v>
      </c>
      <c r="G12">
        <f>'MSAR Data'!AP13</f>
        <v>87</v>
      </c>
      <c r="H12">
        <f>'MSAR Data'!AQ13</f>
        <v>6306</v>
      </c>
      <c r="I12">
        <f>'MSAR Data'!AR13</f>
        <v>519</v>
      </c>
      <c r="J12">
        <f>'MSAR Data'!AS13</f>
        <v>10</v>
      </c>
      <c r="K12">
        <f>'MSAR Data'!AT13</f>
        <v>0</v>
      </c>
      <c r="L12">
        <f>'MSAR Data'!AU13</f>
        <v>529</v>
      </c>
      <c r="M12" s="20">
        <f t="shared" si="1"/>
        <v>1.890359168241966E-2</v>
      </c>
      <c r="N12" s="29">
        <f t="shared" si="0"/>
        <v>0.13122629582806575</v>
      </c>
      <c r="O12" s="29">
        <f t="shared" si="0"/>
        <v>4.4169611307420496E-3</v>
      </c>
      <c r="P12" s="30">
        <f t="shared" si="2"/>
        <v>0.12680933469732369</v>
      </c>
      <c r="Q12" t="s">
        <v>304</v>
      </c>
      <c r="R12" t="s">
        <v>304</v>
      </c>
      <c r="S12" t="s">
        <v>324</v>
      </c>
      <c r="T12" t="s">
        <v>1136</v>
      </c>
      <c r="U12" s="10" t="s">
        <v>1204</v>
      </c>
      <c r="V12" s="34">
        <f t="shared" si="3"/>
        <v>0.13122629582806575</v>
      </c>
      <c r="W12">
        <f t="shared" si="4"/>
        <v>519</v>
      </c>
      <c r="X12" s="34">
        <f t="shared" si="5"/>
        <v>4.4169611307420496E-3</v>
      </c>
      <c r="Y12">
        <f t="shared" si="6"/>
        <v>10</v>
      </c>
      <c r="Z12" s="34">
        <f t="shared" si="7"/>
        <v>8.3888360291785605E-2</v>
      </c>
      <c r="AA12">
        <f t="shared" si="8"/>
        <v>529</v>
      </c>
      <c r="AB12" s="34">
        <f>IF(T12=$T$1,Z12,IF('School List &amp; Interviews'!$F$13='Private Narrowly Selective'!C12,V12,X12))</f>
        <v>4.4169611307420496E-3</v>
      </c>
      <c r="AC12">
        <f>IF(T12=$T$1,AA12,IF('School List &amp; Interviews'!$F$13='Private Narrowly Selective'!C12,W12,Y12))</f>
        <v>10</v>
      </c>
    </row>
    <row r="13" spans="1:35" hidden="1">
      <c r="A13">
        <f t="shared" si="9"/>
        <v>8</v>
      </c>
      <c r="B13" s="21" t="s">
        <v>41</v>
      </c>
      <c r="C13" t="s">
        <v>1096</v>
      </c>
      <c r="D13" t="s">
        <v>316</v>
      </c>
      <c r="E13">
        <f>'MSAR Data'!AN14</f>
        <v>504</v>
      </c>
      <c r="F13">
        <f>'MSAR Data'!AO14</f>
        <v>1959</v>
      </c>
      <c r="G13">
        <f>'MSAR Data'!AP14</f>
        <v>8</v>
      </c>
      <c r="H13">
        <f>'MSAR Data'!AQ14</f>
        <v>2471</v>
      </c>
      <c r="I13" s="18">
        <f>'MSAR Data'!AR14</f>
        <v>0</v>
      </c>
      <c r="J13" s="18">
        <f>'MSAR Data'!AS14</f>
        <v>0</v>
      </c>
      <c r="K13" s="18">
        <f>'MSAR Data'!AT14</f>
        <v>0</v>
      </c>
      <c r="L13" s="18">
        <f>'MSAR Data'!AU14</f>
        <v>0</v>
      </c>
      <c r="M13" s="20" t="str">
        <f t="shared" si="1"/>
        <v/>
      </c>
      <c r="N13" s="29">
        <f t="shared" si="0"/>
        <v>0</v>
      </c>
      <c r="O13" s="29">
        <f t="shared" si="0"/>
        <v>0</v>
      </c>
      <c r="P13" s="30">
        <f t="shared" si="2"/>
        <v>0</v>
      </c>
      <c r="Q13" t="s">
        <v>304</v>
      </c>
      <c r="R13" t="s">
        <v>328</v>
      </c>
      <c r="S13" t="s">
        <v>327</v>
      </c>
      <c r="T13" t="s">
        <v>1136</v>
      </c>
      <c r="U13" s="10" t="s">
        <v>1205</v>
      </c>
      <c r="V13" s="34">
        <f t="shared" si="3"/>
        <v>0</v>
      </c>
      <c r="W13">
        <f t="shared" si="4"/>
        <v>0</v>
      </c>
      <c r="X13" s="34">
        <f t="shared" si="5"/>
        <v>0</v>
      </c>
      <c r="Y13">
        <f t="shared" si="6"/>
        <v>0</v>
      </c>
      <c r="Z13" s="34">
        <f t="shared" si="7"/>
        <v>0</v>
      </c>
      <c r="AA13">
        <f t="shared" si="8"/>
        <v>0</v>
      </c>
      <c r="AB13" s="34">
        <f>IF(T13=$T$1,Z13,IF('School List &amp; Interviews'!$F$13='Private Narrowly Selective'!C13,V13,X13))</f>
        <v>0</v>
      </c>
      <c r="AC13">
        <f>IF(T13=$T$1,AA13,IF('School List &amp; Interviews'!$F$13='Private Narrowly Selective'!C13,W13,Y13))</f>
        <v>0</v>
      </c>
    </row>
    <row r="14" spans="1:35" hidden="1">
      <c r="A14">
        <f t="shared" si="9"/>
        <v>9</v>
      </c>
      <c r="B14" t="s">
        <v>46</v>
      </c>
      <c r="C14" t="s">
        <v>1097</v>
      </c>
      <c r="D14" t="s">
        <v>267</v>
      </c>
      <c r="E14">
        <f>'MSAR Data'!AN15</f>
        <v>876</v>
      </c>
      <c r="F14">
        <f>'MSAR Data'!AO15</f>
        <v>7230</v>
      </c>
      <c r="G14">
        <f>'MSAR Data'!AP15</f>
        <v>724</v>
      </c>
      <c r="H14">
        <f>'MSAR Data'!AQ15</f>
        <v>8830</v>
      </c>
      <c r="I14">
        <f>'MSAR Data'!AR15</f>
        <v>144</v>
      </c>
      <c r="J14">
        <f>'MSAR Data'!AS15</f>
        <v>1022</v>
      </c>
      <c r="K14">
        <f>'MSAR Data'!AT15</f>
        <v>34</v>
      </c>
      <c r="L14">
        <f>'MSAR Data'!AU15</f>
        <v>1200</v>
      </c>
      <c r="M14" s="20">
        <f t="shared" si="1"/>
        <v>0.85166666666666668</v>
      </c>
      <c r="N14" s="29">
        <f t="shared" si="0"/>
        <v>0.16438356164383561</v>
      </c>
      <c r="O14" s="29">
        <f t="shared" si="0"/>
        <v>0.14135546334716459</v>
      </c>
      <c r="P14" s="30">
        <f t="shared" si="2"/>
        <v>2.3028098296671018E-2</v>
      </c>
      <c r="Q14" t="s">
        <v>304</v>
      </c>
      <c r="R14" t="s">
        <v>332</v>
      </c>
      <c r="T14" t="s">
        <v>1135</v>
      </c>
      <c r="U14" s="10"/>
      <c r="V14" s="34">
        <f t="shared" si="3"/>
        <v>0.16438356164383561</v>
      </c>
      <c r="W14">
        <f t="shared" si="4"/>
        <v>144</v>
      </c>
      <c r="X14" s="34">
        <f t="shared" si="5"/>
        <v>0.14135546334716459</v>
      </c>
      <c r="Y14">
        <f t="shared" si="6"/>
        <v>1022</v>
      </c>
      <c r="Z14" s="34">
        <f t="shared" si="7"/>
        <v>0.13590033975084936</v>
      </c>
      <c r="AA14">
        <f t="shared" si="8"/>
        <v>1200</v>
      </c>
      <c r="AB14" s="34">
        <f>IF(T14=$T$1,Z14,IF('School List &amp; Interviews'!$F$13='Private Narrowly Selective'!C14,V14,X14))</f>
        <v>0.13590033975084936</v>
      </c>
      <c r="AC14">
        <f>IF(T14=$T$1,AA14,IF('School List &amp; Interviews'!$F$13='Private Narrowly Selective'!C14,W14,Y14))</f>
        <v>1200</v>
      </c>
    </row>
    <row r="15" spans="1:35" hidden="1">
      <c r="A15">
        <f t="shared" si="9"/>
        <v>10</v>
      </c>
      <c r="B15" t="s">
        <v>48</v>
      </c>
      <c r="C15" t="s">
        <v>1098</v>
      </c>
      <c r="D15" t="s">
        <v>316</v>
      </c>
      <c r="E15">
        <f>'MSAR Data'!AN16</f>
        <v>1598</v>
      </c>
      <c r="F15">
        <f>'MSAR Data'!AO16</f>
        <v>5305</v>
      </c>
      <c r="G15">
        <f>'MSAR Data'!AP16</f>
        <v>529</v>
      </c>
      <c r="H15">
        <f>'MSAR Data'!AQ16</f>
        <v>7432</v>
      </c>
      <c r="I15">
        <f>'MSAR Data'!AR16</f>
        <v>310</v>
      </c>
      <c r="J15">
        <f>'MSAR Data'!AS16</f>
        <v>159</v>
      </c>
      <c r="K15">
        <f>'MSAR Data'!AT16</f>
        <v>0</v>
      </c>
      <c r="L15">
        <f>'MSAR Data'!AU16</f>
        <v>469</v>
      </c>
      <c r="M15" s="20">
        <f t="shared" si="1"/>
        <v>0.33901918976545842</v>
      </c>
      <c r="N15" s="29">
        <f t="shared" si="0"/>
        <v>0.19399249061326659</v>
      </c>
      <c r="O15" s="29">
        <f t="shared" si="0"/>
        <v>2.9971724787935909E-2</v>
      </c>
      <c r="P15" s="30">
        <f t="shared" si="2"/>
        <v>0.16402076582533068</v>
      </c>
      <c r="Q15" t="s">
        <v>304</v>
      </c>
      <c r="R15" t="s">
        <v>338</v>
      </c>
      <c r="S15" t="s">
        <v>337</v>
      </c>
      <c r="T15" t="s">
        <v>1134</v>
      </c>
      <c r="U15" s="10" t="s">
        <v>1144</v>
      </c>
      <c r="V15" s="34">
        <f t="shared" si="3"/>
        <v>0.19399249061326659</v>
      </c>
      <c r="W15">
        <f t="shared" si="4"/>
        <v>310</v>
      </c>
      <c r="X15" s="34">
        <f t="shared" si="5"/>
        <v>2.9971724787935909E-2</v>
      </c>
      <c r="Y15">
        <f t="shared" si="6"/>
        <v>159</v>
      </c>
      <c r="Z15" s="34">
        <f t="shared" si="7"/>
        <v>6.3105489773950488E-2</v>
      </c>
      <c r="AA15">
        <f t="shared" si="8"/>
        <v>469</v>
      </c>
      <c r="AB15" s="34">
        <f>IF(T15=$T$1,Z15,IF('School List &amp; Interviews'!$F$13='Private Narrowly Selective'!C15,V15,X15))</f>
        <v>2.9971724787935909E-2</v>
      </c>
      <c r="AC15">
        <f>IF(T15=$T$1,AA15,IF('School List &amp; Interviews'!$F$13='Private Narrowly Selective'!C15,W15,Y15))</f>
        <v>159</v>
      </c>
    </row>
    <row r="16" spans="1:35" hidden="1">
      <c r="A16">
        <f t="shared" si="9"/>
        <v>11</v>
      </c>
      <c r="B16" t="s">
        <v>50</v>
      </c>
      <c r="C16" t="s">
        <v>1099</v>
      </c>
      <c r="D16" t="s">
        <v>316</v>
      </c>
      <c r="E16">
        <f>'MSAR Data'!AN17</f>
        <v>2600</v>
      </c>
      <c r="F16">
        <f>'MSAR Data'!AO17</f>
        <v>3408</v>
      </c>
      <c r="G16">
        <f>'MSAR Data'!AP17</f>
        <v>23</v>
      </c>
      <c r="H16">
        <f>'MSAR Data'!AQ17</f>
        <v>6031</v>
      </c>
      <c r="I16">
        <f>'MSAR Data'!AR17</f>
        <v>261</v>
      </c>
      <c r="J16">
        <f>'MSAR Data'!AS17</f>
        <v>64</v>
      </c>
      <c r="K16">
        <f>'MSAR Data'!AT17</f>
        <v>0</v>
      </c>
      <c r="L16">
        <f>'MSAR Data'!AU17</f>
        <v>325</v>
      </c>
      <c r="M16" s="20">
        <f t="shared" si="1"/>
        <v>0.19692307692307692</v>
      </c>
      <c r="N16" s="29">
        <f t="shared" si="0"/>
        <v>0.10038461538461538</v>
      </c>
      <c r="O16" s="29">
        <f t="shared" si="0"/>
        <v>1.8779342723004695E-2</v>
      </c>
      <c r="P16" s="30">
        <f t="shared" si="2"/>
        <v>8.1605272661610689E-2</v>
      </c>
      <c r="Q16" t="s">
        <v>304</v>
      </c>
      <c r="R16" t="s">
        <v>343</v>
      </c>
      <c r="S16" t="s">
        <v>344</v>
      </c>
      <c r="T16" t="s">
        <v>1134</v>
      </c>
      <c r="U16" s="10" t="s">
        <v>1201</v>
      </c>
      <c r="V16" s="34">
        <f t="shared" si="3"/>
        <v>0.10038461538461538</v>
      </c>
      <c r="W16">
        <f t="shared" si="4"/>
        <v>261</v>
      </c>
      <c r="X16" s="34">
        <f t="shared" si="5"/>
        <v>1.8779342723004695E-2</v>
      </c>
      <c r="Y16">
        <f t="shared" si="6"/>
        <v>64</v>
      </c>
      <c r="Z16" s="34">
        <f t="shared" si="7"/>
        <v>5.3888244072293152E-2</v>
      </c>
      <c r="AA16">
        <f t="shared" si="8"/>
        <v>325</v>
      </c>
      <c r="AB16" s="34">
        <f>IF(T16=$T$1,Z16,IF('School List &amp; Interviews'!$F$13='Private Narrowly Selective'!C16,V16,X16))</f>
        <v>1.8779342723004695E-2</v>
      </c>
      <c r="AC16">
        <f>IF(T16=$T$1,AA16,IF('School List &amp; Interviews'!$F$13='Private Narrowly Selective'!C16,W16,Y16))</f>
        <v>64</v>
      </c>
    </row>
    <row r="17" spans="1:29" hidden="1">
      <c r="A17">
        <f t="shared" si="9"/>
        <v>12</v>
      </c>
      <c r="B17" t="s">
        <v>53</v>
      </c>
      <c r="C17" t="s">
        <v>1096</v>
      </c>
      <c r="D17" t="s">
        <v>267</v>
      </c>
      <c r="E17">
        <f>'MSAR Data'!AN18</f>
        <v>1590</v>
      </c>
      <c r="F17">
        <f>'MSAR Data'!AO18</f>
        <v>12485</v>
      </c>
      <c r="G17">
        <f>'MSAR Data'!AP18</f>
        <v>120</v>
      </c>
      <c r="H17">
        <f>'MSAR Data'!AQ18</f>
        <v>14195</v>
      </c>
      <c r="I17">
        <f>'MSAR Data'!AR18</f>
        <v>314</v>
      </c>
      <c r="J17">
        <f>'MSAR Data'!AS18</f>
        <v>707</v>
      </c>
      <c r="K17">
        <f>'MSAR Data'!AT18</f>
        <v>0</v>
      </c>
      <c r="L17">
        <f>'MSAR Data'!AU18</f>
        <v>1021</v>
      </c>
      <c r="M17" s="20">
        <f t="shared" si="1"/>
        <v>0.69245837414299705</v>
      </c>
      <c r="N17" s="29">
        <f t="shared" si="0"/>
        <v>0.19748427672955976</v>
      </c>
      <c r="O17" s="29">
        <f t="shared" si="0"/>
        <v>5.6627953544253103E-2</v>
      </c>
      <c r="P17" s="30">
        <f t="shared" si="2"/>
        <v>0.14085632318530666</v>
      </c>
      <c r="Q17" t="s">
        <v>304</v>
      </c>
      <c r="R17" t="s">
        <v>347</v>
      </c>
      <c r="T17" t="s">
        <v>1135</v>
      </c>
      <c r="U17" s="10"/>
      <c r="V17" s="34">
        <f t="shared" si="3"/>
        <v>0.19748427672955976</v>
      </c>
      <c r="W17">
        <f t="shared" si="4"/>
        <v>314</v>
      </c>
      <c r="X17" s="34">
        <f t="shared" si="5"/>
        <v>5.6627953544253103E-2</v>
      </c>
      <c r="Y17">
        <f t="shared" si="6"/>
        <v>707</v>
      </c>
      <c r="Z17" s="34">
        <f t="shared" si="7"/>
        <v>7.1926734765762598E-2</v>
      </c>
      <c r="AA17">
        <f t="shared" si="8"/>
        <v>1021</v>
      </c>
      <c r="AB17" s="34">
        <f>IF(T17=$T$1,Z17,IF('School List &amp; Interviews'!$F$13='Private Narrowly Selective'!C17,V17,X17))</f>
        <v>7.1926734765762598E-2</v>
      </c>
      <c r="AC17">
        <f>IF(T17=$T$1,AA17,IF('School List &amp; Interviews'!$F$13='Private Narrowly Selective'!C17,W17,Y17))</f>
        <v>1021</v>
      </c>
    </row>
    <row r="18" spans="1:29" hidden="1">
      <c r="A18">
        <f t="shared" si="9"/>
        <v>13</v>
      </c>
      <c r="B18" t="s">
        <v>55</v>
      </c>
      <c r="C18" t="s">
        <v>1091</v>
      </c>
      <c r="D18" t="s">
        <v>267</v>
      </c>
      <c r="E18">
        <f>'MSAR Data'!AN19</f>
        <v>1232</v>
      </c>
      <c r="F18">
        <f>'MSAR Data'!AO19</f>
        <v>6328</v>
      </c>
      <c r="G18">
        <f>'MSAR Data'!AP19</f>
        <v>520</v>
      </c>
      <c r="H18">
        <f>'MSAR Data'!AQ19</f>
        <v>8080</v>
      </c>
      <c r="I18">
        <f>'MSAR Data'!AR19</f>
        <v>103</v>
      </c>
      <c r="J18">
        <f>'MSAR Data'!AS19</f>
        <v>741</v>
      </c>
      <c r="K18">
        <f>'MSAR Data'!AT19</f>
        <v>8</v>
      </c>
      <c r="L18">
        <f>'MSAR Data'!AU19</f>
        <v>852</v>
      </c>
      <c r="M18" s="20">
        <f t="shared" si="1"/>
        <v>0.86971830985915488</v>
      </c>
      <c r="N18" s="29">
        <f t="shared" si="0"/>
        <v>8.3603896103896097E-2</v>
      </c>
      <c r="O18" s="29">
        <f t="shared" si="0"/>
        <v>0.11709860935524652</v>
      </c>
      <c r="P18" s="30">
        <f t="shared" si="2"/>
        <v>-3.3494713251350422E-2</v>
      </c>
      <c r="Q18" t="s">
        <v>304</v>
      </c>
      <c r="R18" t="s">
        <v>313</v>
      </c>
      <c r="T18" t="s">
        <v>1135</v>
      </c>
      <c r="U18" s="10"/>
      <c r="V18" s="34">
        <f t="shared" si="3"/>
        <v>8.3603896103896097E-2</v>
      </c>
      <c r="W18">
        <f t="shared" si="4"/>
        <v>103</v>
      </c>
      <c r="X18" s="34">
        <f t="shared" si="5"/>
        <v>0.11709860935524652</v>
      </c>
      <c r="Y18">
        <f t="shared" si="6"/>
        <v>741</v>
      </c>
      <c r="Z18" s="34">
        <f t="shared" si="7"/>
        <v>0.10544554455445544</v>
      </c>
      <c r="AA18">
        <f t="shared" si="8"/>
        <v>852</v>
      </c>
      <c r="AB18" s="34">
        <f>IF(T18=$T$1,Z18,IF('School List &amp; Interviews'!$F$13='Private Narrowly Selective'!C18,V18,X18))</f>
        <v>0.10544554455445544</v>
      </c>
      <c r="AC18">
        <f>IF(T18=$T$1,AA18,IF('School List &amp; Interviews'!$F$13='Private Narrowly Selective'!C18,W18,Y18))</f>
        <v>852</v>
      </c>
    </row>
    <row r="19" spans="1:29" hidden="1">
      <c r="A19">
        <f t="shared" si="9"/>
        <v>14</v>
      </c>
      <c r="B19" t="s">
        <v>57</v>
      </c>
      <c r="C19" t="s">
        <v>1100</v>
      </c>
      <c r="D19" t="s">
        <v>316</v>
      </c>
      <c r="E19">
        <f>'MSAR Data'!AN20</f>
        <v>1435</v>
      </c>
      <c r="F19">
        <f>'MSAR Data'!AO20</f>
        <v>4666</v>
      </c>
      <c r="G19">
        <f>'MSAR Data'!AP20</f>
        <v>5</v>
      </c>
      <c r="H19">
        <f>'MSAR Data'!AQ20</f>
        <v>6106</v>
      </c>
      <c r="I19">
        <f>'MSAR Data'!AR20</f>
        <v>212</v>
      </c>
      <c r="J19">
        <f>'MSAR Data'!AS20</f>
        <v>166</v>
      </c>
      <c r="K19">
        <f>'MSAR Data'!AT20</f>
        <v>0</v>
      </c>
      <c r="L19">
        <f>'MSAR Data'!AU20</f>
        <v>378</v>
      </c>
      <c r="M19" s="20">
        <f t="shared" si="1"/>
        <v>0.43915343915343913</v>
      </c>
      <c r="N19" s="29">
        <f t="shared" si="0"/>
        <v>0.14773519163763066</v>
      </c>
      <c r="O19" s="29">
        <f t="shared" si="0"/>
        <v>3.5576510930132879E-2</v>
      </c>
      <c r="P19" s="30">
        <f t="shared" si="2"/>
        <v>0.11215868070749778</v>
      </c>
      <c r="Q19" t="s">
        <v>304</v>
      </c>
      <c r="R19" t="s">
        <v>354</v>
      </c>
      <c r="S19" t="s">
        <v>352</v>
      </c>
      <c r="T19" t="s">
        <v>1134</v>
      </c>
      <c r="U19" s="10" t="s">
        <v>1203</v>
      </c>
      <c r="V19" s="34">
        <f t="shared" si="3"/>
        <v>0.14773519163763066</v>
      </c>
      <c r="W19">
        <f t="shared" si="4"/>
        <v>212</v>
      </c>
      <c r="X19" s="34">
        <f t="shared" si="5"/>
        <v>3.5576510930132879E-2</v>
      </c>
      <c r="Y19">
        <f t="shared" si="6"/>
        <v>166</v>
      </c>
      <c r="Z19" s="34">
        <f t="shared" si="7"/>
        <v>6.1906321650835247E-2</v>
      </c>
      <c r="AA19">
        <f t="shared" si="8"/>
        <v>378</v>
      </c>
      <c r="AB19" s="34">
        <f>IF(T19=$T$1,Z19,IF('School List &amp; Interviews'!$F$13='Private Narrowly Selective'!C19,V19,X19))</f>
        <v>3.5576510930132879E-2</v>
      </c>
      <c r="AC19">
        <f>IF(T19=$T$1,AA19,IF('School List &amp; Interviews'!$F$13='Private Narrowly Selective'!C19,W19,Y19))</f>
        <v>166</v>
      </c>
    </row>
    <row r="20" spans="1:29" hidden="1">
      <c r="A20">
        <f t="shared" si="9"/>
        <v>15</v>
      </c>
      <c r="B20" t="s">
        <v>59</v>
      </c>
      <c r="C20" t="s">
        <v>1101</v>
      </c>
      <c r="D20" t="s">
        <v>267</v>
      </c>
      <c r="E20">
        <f>'MSAR Data'!AN21</f>
        <v>197</v>
      </c>
      <c r="F20">
        <f>'MSAR Data'!AO21</f>
        <v>6845</v>
      </c>
      <c r="G20">
        <f>'MSAR Data'!AP21</f>
        <v>45</v>
      </c>
      <c r="H20">
        <f>'MSAR Data'!AQ21</f>
        <v>7087</v>
      </c>
      <c r="I20">
        <f>'MSAR Data'!AR21</f>
        <v>62</v>
      </c>
      <c r="J20">
        <f>'MSAR Data'!AS21</f>
        <v>812</v>
      </c>
      <c r="K20">
        <f>'MSAR Data'!AT21</f>
        <v>1</v>
      </c>
      <c r="L20">
        <f>'MSAR Data'!AU21</f>
        <v>875</v>
      </c>
      <c r="M20" s="20">
        <f t="shared" si="1"/>
        <v>0.92800000000000005</v>
      </c>
      <c r="N20" s="29">
        <f t="shared" si="0"/>
        <v>0.31472081218274112</v>
      </c>
      <c r="O20" s="29">
        <f t="shared" si="0"/>
        <v>0.11862673484295105</v>
      </c>
      <c r="P20" s="30">
        <f t="shared" si="2"/>
        <v>0.19609407733979006</v>
      </c>
      <c r="Q20" t="s">
        <v>304</v>
      </c>
      <c r="R20" t="s">
        <v>360</v>
      </c>
      <c r="S20" t="s">
        <v>362</v>
      </c>
      <c r="T20" t="s">
        <v>1135</v>
      </c>
      <c r="U20" s="10"/>
      <c r="V20" s="34">
        <f t="shared" si="3"/>
        <v>0.31472081218274112</v>
      </c>
      <c r="W20">
        <f t="shared" si="4"/>
        <v>62</v>
      </c>
      <c r="X20" s="34">
        <f t="shared" si="5"/>
        <v>0.11862673484295105</v>
      </c>
      <c r="Y20">
        <f t="shared" si="6"/>
        <v>812</v>
      </c>
      <c r="Z20" s="34">
        <f t="shared" si="7"/>
        <v>0.12346550021165514</v>
      </c>
      <c r="AA20">
        <f t="shared" si="8"/>
        <v>875</v>
      </c>
      <c r="AB20" s="34">
        <f>IF(T20=$T$1,Z20,IF('School List &amp; Interviews'!$F$13='Private Narrowly Selective'!C20,V20,X20))</f>
        <v>0.12346550021165514</v>
      </c>
      <c r="AC20">
        <f>IF(T20=$T$1,AA20,IF('School List &amp; Interviews'!$F$13='Private Narrowly Selective'!C20,W20,Y20))</f>
        <v>875</v>
      </c>
    </row>
    <row r="21" spans="1:29" hidden="1">
      <c r="A21">
        <f t="shared" si="9"/>
        <v>16</v>
      </c>
      <c r="B21" t="s">
        <v>67</v>
      </c>
      <c r="C21" t="s">
        <v>1091</v>
      </c>
      <c r="D21" t="s">
        <v>267</v>
      </c>
      <c r="E21">
        <f>'MSAR Data'!AN22</f>
        <v>1823</v>
      </c>
      <c r="F21">
        <f>'MSAR Data'!AO22</f>
        <v>4221</v>
      </c>
      <c r="G21">
        <f>'MSAR Data'!AP22</f>
        <v>45</v>
      </c>
      <c r="H21">
        <f>'MSAR Data'!AQ22</f>
        <v>6089</v>
      </c>
      <c r="I21">
        <f>'MSAR Data'!AR22</f>
        <v>396</v>
      </c>
      <c r="J21">
        <f>'MSAR Data'!AS22</f>
        <v>495</v>
      </c>
      <c r="K21">
        <f>'MSAR Data'!AT22</f>
        <v>2</v>
      </c>
      <c r="L21">
        <f>'MSAR Data'!AU22</f>
        <v>893</v>
      </c>
      <c r="M21" s="20">
        <f t="shared" si="1"/>
        <v>0.5543113101903695</v>
      </c>
      <c r="N21" s="29">
        <f t="shared" si="0"/>
        <v>0.2172243554580362</v>
      </c>
      <c r="O21" s="29">
        <f t="shared" si="0"/>
        <v>0.11727078891257996</v>
      </c>
      <c r="P21" s="30">
        <f t="shared" si="2"/>
        <v>9.9953566545456243E-2</v>
      </c>
      <c r="Q21" t="s">
        <v>304</v>
      </c>
      <c r="R21" t="s">
        <v>366</v>
      </c>
      <c r="T21" t="s">
        <v>1135</v>
      </c>
      <c r="U21" s="10"/>
      <c r="V21" s="34">
        <f t="shared" si="3"/>
        <v>0.2172243554580362</v>
      </c>
      <c r="W21">
        <f t="shared" si="4"/>
        <v>396</v>
      </c>
      <c r="X21" s="34">
        <f t="shared" si="5"/>
        <v>0.11727078891257996</v>
      </c>
      <c r="Y21">
        <f t="shared" si="6"/>
        <v>495</v>
      </c>
      <c r="Z21" s="34">
        <f t="shared" si="7"/>
        <v>0.14665790770241419</v>
      </c>
      <c r="AA21">
        <f t="shared" si="8"/>
        <v>893</v>
      </c>
      <c r="AB21" s="34">
        <f>IF(T21=$T$1,Z21,IF('School List &amp; Interviews'!$F$13='Private Narrowly Selective'!C21,V21,X21))</f>
        <v>0.14665790770241419</v>
      </c>
      <c r="AC21">
        <f>IF(T21=$T$1,AA21,IF('School List &amp; Interviews'!$F$13='Private Narrowly Selective'!C21,W21,Y21))</f>
        <v>893</v>
      </c>
    </row>
    <row r="22" spans="1:29" hidden="1">
      <c r="A22">
        <f t="shared" si="9"/>
        <v>17</v>
      </c>
      <c r="B22" t="s">
        <v>69</v>
      </c>
      <c r="C22" t="s">
        <v>1102</v>
      </c>
      <c r="D22" t="s">
        <v>267</v>
      </c>
      <c r="E22">
        <f>'MSAR Data'!AN23</f>
        <v>1285</v>
      </c>
      <c r="F22">
        <f>'MSAR Data'!AO23</f>
        <v>15382</v>
      </c>
      <c r="G22">
        <f>'MSAR Data'!AP23</f>
        <v>15</v>
      </c>
      <c r="H22">
        <f>'MSAR Data'!AQ23</f>
        <v>16682</v>
      </c>
      <c r="I22">
        <f>'MSAR Data'!AR23</f>
        <v>412</v>
      </c>
      <c r="J22">
        <f>'MSAR Data'!AS23</f>
        <v>1422</v>
      </c>
      <c r="K22">
        <f>'MSAR Data'!AT23</f>
        <v>0</v>
      </c>
      <c r="L22">
        <f>'MSAR Data'!AU23</f>
        <v>1834</v>
      </c>
      <c r="M22" s="20">
        <f t="shared" si="1"/>
        <v>0.77535441657579063</v>
      </c>
      <c r="N22" s="29">
        <f t="shared" si="0"/>
        <v>0.32062256809338524</v>
      </c>
      <c r="O22" s="29">
        <f t="shared" si="0"/>
        <v>9.2445715771681189E-2</v>
      </c>
      <c r="P22" s="30">
        <f t="shared" si="2"/>
        <v>0.22817685232170404</v>
      </c>
      <c r="Q22" t="s">
        <v>304</v>
      </c>
      <c r="R22" t="s">
        <v>369</v>
      </c>
      <c r="T22" t="s">
        <v>1135</v>
      </c>
      <c r="U22" s="10" t="s">
        <v>1145</v>
      </c>
      <c r="V22" s="34">
        <f t="shared" si="3"/>
        <v>0.32062256809338524</v>
      </c>
      <c r="W22">
        <f t="shared" si="4"/>
        <v>412</v>
      </c>
      <c r="X22" s="34">
        <f t="shared" si="5"/>
        <v>9.2445715771681189E-2</v>
      </c>
      <c r="Y22">
        <f t="shared" si="6"/>
        <v>1422</v>
      </c>
      <c r="Z22" s="34">
        <f t="shared" si="7"/>
        <v>0.10993885625224793</v>
      </c>
      <c r="AA22">
        <f t="shared" si="8"/>
        <v>1834</v>
      </c>
      <c r="AB22" s="34">
        <f>IF(T22=$T$1,Z22,IF('School List &amp; Interviews'!$F$13='Private Narrowly Selective'!C22,V22,X22))</f>
        <v>0.10993885625224793</v>
      </c>
      <c r="AC22">
        <f>IF(T22=$T$1,AA22,IF('School List &amp; Interviews'!$F$13='Private Narrowly Selective'!C22,W22,Y22))</f>
        <v>1834</v>
      </c>
    </row>
    <row r="23" spans="1:29" hidden="1">
      <c r="A23">
        <f t="shared" si="9"/>
        <v>18</v>
      </c>
      <c r="B23" t="s">
        <v>72</v>
      </c>
      <c r="C23" t="s">
        <v>1094</v>
      </c>
      <c r="D23" t="s">
        <v>267</v>
      </c>
      <c r="E23">
        <f>'MSAR Data'!AN24</f>
        <v>682</v>
      </c>
      <c r="F23">
        <f>'MSAR Data'!AO24</f>
        <v>7861</v>
      </c>
      <c r="G23">
        <f>'MSAR Data'!AP24</f>
        <v>527</v>
      </c>
      <c r="H23">
        <f>'MSAR Data'!AQ24</f>
        <v>9070</v>
      </c>
      <c r="I23">
        <f>'MSAR Data'!AR24</f>
        <v>86</v>
      </c>
      <c r="J23">
        <f>'MSAR Data'!AS24</f>
        <v>571</v>
      </c>
      <c r="K23">
        <f>'MSAR Data'!AT24</f>
        <v>15</v>
      </c>
      <c r="L23">
        <f>'MSAR Data'!AU24</f>
        <v>672</v>
      </c>
      <c r="M23" s="20">
        <f t="shared" si="1"/>
        <v>0.84970238095238093</v>
      </c>
      <c r="N23" s="29">
        <f t="shared" si="0"/>
        <v>0.12609970674486803</v>
      </c>
      <c r="O23" s="29">
        <f t="shared" si="0"/>
        <v>7.2637069075181276E-2</v>
      </c>
      <c r="P23" s="30">
        <f t="shared" si="2"/>
        <v>5.3462637669686758E-2</v>
      </c>
      <c r="Q23" t="s">
        <v>304</v>
      </c>
      <c r="R23" t="s">
        <v>373</v>
      </c>
      <c r="T23" t="s">
        <v>1135</v>
      </c>
      <c r="U23" s="10"/>
      <c r="V23" s="34">
        <f t="shared" si="3"/>
        <v>0.12609970674486803</v>
      </c>
      <c r="W23">
        <f t="shared" si="4"/>
        <v>86</v>
      </c>
      <c r="X23" s="34">
        <f t="shared" si="5"/>
        <v>7.2637069075181276E-2</v>
      </c>
      <c r="Y23">
        <f t="shared" si="6"/>
        <v>571</v>
      </c>
      <c r="Z23" s="34">
        <f t="shared" si="7"/>
        <v>7.4090407938257996E-2</v>
      </c>
      <c r="AA23">
        <f t="shared" si="8"/>
        <v>672</v>
      </c>
      <c r="AB23" s="34">
        <f>IF(T23=$T$1,Z23,IF('School List &amp; Interviews'!$F$13='Private Narrowly Selective'!C23,V23,X23))</f>
        <v>7.4090407938257996E-2</v>
      </c>
      <c r="AC23">
        <f>IF(T23=$T$1,AA23,IF('School List &amp; Interviews'!$F$13='Private Narrowly Selective'!C23,W23,Y23))</f>
        <v>672</v>
      </c>
    </row>
    <row r="24" spans="1:29" hidden="1">
      <c r="A24">
        <f t="shared" si="9"/>
        <v>19</v>
      </c>
      <c r="B24" t="s">
        <v>74</v>
      </c>
      <c r="C24" t="s">
        <v>1103</v>
      </c>
      <c r="D24" t="s">
        <v>316</v>
      </c>
      <c r="E24">
        <f>'MSAR Data'!AN25</f>
        <v>789</v>
      </c>
      <c r="F24">
        <f>'MSAR Data'!AO25</f>
        <v>2300</v>
      </c>
      <c r="G24">
        <f>'MSAR Data'!AP25</f>
        <v>10</v>
      </c>
      <c r="H24">
        <f>'MSAR Data'!AQ25</f>
        <v>3099</v>
      </c>
      <c r="I24">
        <f>'MSAR Data'!AR25</f>
        <v>285</v>
      </c>
      <c r="J24">
        <f>'MSAR Data'!AS25</f>
        <v>80</v>
      </c>
      <c r="K24">
        <f>'MSAR Data'!AT25</f>
        <v>0</v>
      </c>
      <c r="L24">
        <f>'MSAR Data'!AU25</f>
        <v>365</v>
      </c>
      <c r="M24" s="20">
        <f t="shared" si="1"/>
        <v>0.21917808219178081</v>
      </c>
      <c r="N24" s="29">
        <f t="shared" si="0"/>
        <v>0.36121673003802279</v>
      </c>
      <c r="O24" s="29">
        <f t="shared" si="0"/>
        <v>3.4782608695652174E-2</v>
      </c>
      <c r="P24" s="30">
        <f t="shared" si="2"/>
        <v>0.3264341213423706</v>
      </c>
      <c r="Q24" t="s">
        <v>304</v>
      </c>
      <c r="R24" s="19" t="s">
        <v>377</v>
      </c>
      <c r="S24" t="s">
        <v>378</v>
      </c>
      <c r="T24" t="s">
        <v>1136</v>
      </c>
      <c r="U24" s="10" t="s">
        <v>1202</v>
      </c>
      <c r="V24" s="34">
        <f t="shared" si="3"/>
        <v>0.36121673003802279</v>
      </c>
      <c r="W24">
        <f t="shared" si="4"/>
        <v>285</v>
      </c>
      <c r="X24" s="34">
        <f t="shared" si="5"/>
        <v>3.4782608695652174E-2</v>
      </c>
      <c r="Y24">
        <f t="shared" si="6"/>
        <v>80</v>
      </c>
      <c r="Z24" s="34">
        <f t="shared" si="7"/>
        <v>0.11777992900935785</v>
      </c>
      <c r="AA24">
        <f t="shared" si="8"/>
        <v>365</v>
      </c>
      <c r="AB24" s="34">
        <f>IF(T24=$T$1,Z24,IF('School List &amp; Interviews'!$F$13='Private Narrowly Selective'!C24,V24,X24))</f>
        <v>3.4782608695652174E-2</v>
      </c>
      <c r="AC24">
        <f>IF(T24=$T$1,AA24,IF('School List &amp; Interviews'!$F$13='Private Narrowly Selective'!C24,W24,Y24))</f>
        <v>80</v>
      </c>
    </row>
    <row r="25" spans="1:29" hidden="1">
      <c r="A25">
        <f t="shared" si="9"/>
        <v>20</v>
      </c>
      <c r="B25" t="s">
        <v>79</v>
      </c>
      <c r="C25" t="s">
        <v>1104</v>
      </c>
      <c r="D25" t="s">
        <v>316</v>
      </c>
      <c r="E25">
        <f>'MSAR Data'!AN26</f>
        <v>1235</v>
      </c>
      <c r="F25">
        <f>'MSAR Data'!AO26</f>
        <v>7630</v>
      </c>
      <c r="G25">
        <f>'MSAR Data'!AP26</f>
        <v>7</v>
      </c>
      <c r="H25">
        <f>'MSAR Data'!AQ26</f>
        <v>8872</v>
      </c>
      <c r="I25">
        <f>'MSAR Data'!AR26</f>
        <v>409</v>
      </c>
      <c r="J25">
        <f>'MSAR Data'!AS26</f>
        <v>441</v>
      </c>
      <c r="K25">
        <f>'MSAR Data'!AT26</f>
        <v>0</v>
      </c>
      <c r="L25">
        <f>'MSAR Data'!AU26</f>
        <v>850</v>
      </c>
      <c r="M25" s="20">
        <f t="shared" si="1"/>
        <v>0.51882352941176468</v>
      </c>
      <c r="N25" s="29">
        <f t="shared" si="0"/>
        <v>0.33117408906882589</v>
      </c>
      <c r="O25" s="29">
        <f t="shared" si="0"/>
        <v>5.7798165137614682E-2</v>
      </c>
      <c r="P25" s="30">
        <f t="shared" si="2"/>
        <v>0.27337592393121124</v>
      </c>
      <c r="Q25" t="s">
        <v>304</v>
      </c>
      <c r="R25" t="s">
        <v>379</v>
      </c>
      <c r="S25" t="s">
        <v>380</v>
      </c>
      <c r="T25" t="s">
        <v>1134</v>
      </c>
      <c r="U25" s="10" t="s">
        <v>1201</v>
      </c>
      <c r="V25" s="34">
        <f t="shared" si="3"/>
        <v>0.33117408906882589</v>
      </c>
      <c r="W25">
        <f t="shared" si="4"/>
        <v>409</v>
      </c>
      <c r="X25" s="34">
        <f t="shared" si="5"/>
        <v>5.7798165137614682E-2</v>
      </c>
      <c r="Y25">
        <f t="shared" si="6"/>
        <v>441</v>
      </c>
      <c r="Z25" s="34">
        <f t="shared" si="7"/>
        <v>9.5807033363390443E-2</v>
      </c>
      <c r="AA25">
        <f t="shared" si="8"/>
        <v>850</v>
      </c>
      <c r="AB25" s="34">
        <f>IF(T25=$T$1,Z25,IF('School List &amp; Interviews'!$F$13='Private Narrowly Selective'!C25,V25,X25))</f>
        <v>5.7798165137614682E-2</v>
      </c>
      <c r="AC25">
        <f>IF(T25=$T$1,AA25,IF('School List &amp; Interviews'!$F$13='Private Narrowly Selective'!C25,W25,Y25))</f>
        <v>441</v>
      </c>
    </row>
    <row r="26" spans="1:29" hidden="1">
      <c r="A26">
        <f t="shared" si="9"/>
        <v>21</v>
      </c>
      <c r="B26" t="s">
        <v>83</v>
      </c>
      <c r="C26" t="s">
        <v>238</v>
      </c>
      <c r="D26" t="s">
        <v>267</v>
      </c>
      <c r="E26">
        <f>'MSAR Data'!AN27</f>
        <v>1096</v>
      </c>
      <c r="F26">
        <f>'MSAR Data'!AO27</f>
        <v>12813</v>
      </c>
      <c r="G26">
        <f>'MSAR Data'!AP27</f>
        <v>836</v>
      </c>
      <c r="H26">
        <f>'MSAR Data'!AQ27</f>
        <v>14745</v>
      </c>
      <c r="I26">
        <f>'MSAR Data'!AR27</f>
        <v>112</v>
      </c>
      <c r="J26">
        <f>'MSAR Data'!AS27</f>
        <v>519</v>
      </c>
      <c r="K26">
        <f>'MSAR Data'!AT27</f>
        <v>39</v>
      </c>
      <c r="L26">
        <f>'MSAR Data'!AU27</f>
        <v>670</v>
      </c>
      <c r="M26" s="20">
        <f t="shared" si="1"/>
        <v>0.77462686567164174</v>
      </c>
      <c r="N26" s="29">
        <f t="shared" si="0"/>
        <v>0.10218978102189781</v>
      </c>
      <c r="O26" s="29">
        <f t="shared" si="0"/>
        <v>4.0505736361507845E-2</v>
      </c>
      <c r="P26" s="30">
        <f t="shared" si="2"/>
        <v>6.1684044660389965E-2</v>
      </c>
      <c r="Q26" t="s">
        <v>304</v>
      </c>
      <c r="R26" t="s">
        <v>383</v>
      </c>
      <c r="T26" t="s">
        <v>1135</v>
      </c>
      <c r="U26" s="10"/>
      <c r="V26" s="34">
        <f t="shared" si="3"/>
        <v>0.10218978102189781</v>
      </c>
      <c r="W26">
        <f t="shared" si="4"/>
        <v>112</v>
      </c>
      <c r="X26" s="34">
        <f t="shared" si="5"/>
        <v>4.0505736361507845E-2</v>
      </c>
      <c r="Y26">
        <f t="shared" si="6"/>
        <v>519</v>
      </c>
      <c r="Z26" s="34">
        <f t="shared" si="7"/>
        <v>4.5439131909121737E-2</v>
      </c>
      <c r="AA26">
        <f t="shared" si="8"/>
        <v>670</v>
      </c>
      <c r="AB26" s="34">
        <f>IF(T26=$T$1,Z26,IF('School List &amp; Interviews'!$F$13='Private Narrowly Selective'!C26,V26,X26))</f>
        <v>4.5439131909121737E-2</v>
      </c>
      <c r="AC26">
        <f>IF(T26=$T$1,AA26,IF('School List &amp; Interviews'!$F$13='Private Narrowly Selective'!C26,W26,Y26))</f>
        <v>670</v>
      </c>
    </row>
    <row r="27" spans="1:29" hidden="1">
      <c r="A27">
        <f t="shared" si="9"/>
        <v>22</v>
      </c>
      <c r="B27" t="s">
        <v>85</v>
      </c>
      <c r="C27" t="s">
        <v>1099</v>
      </c>
      <c r="D27" t="s">
        <v>316</v>
      </c>
      <c r="E27">
        <f>'MSAR Data'!AN28</f>
        <v>3002</v>
      </c>
      <c r="F27">
        <f>'MSAR Data'!AO28</f>
        <v>4387</v>
      </c>
      <c r="G27">
        <f>'MSAR Data'!AP28</f>
        <v>10</v>
      </c>
      <c r="H27">
        <f>'MSAR Data'!AQ28</f>
        <v>7399</v>
      </c>
      <c r="I27">
        <f>'MSAR Data'!AR28</f>
        <v>333</v>
      </c>
      <c r="J27">
        <f>'MSAR Data'!AS28</f>
        <v>179</v>
      </c>
      <c r="K27">
        <f>'MSAR Data'!AT28</f>
        <v>0</v>
      </c>
      <c r="L27">
        <f>'MSAR Data'!AU28</f>
        <v>512</v>
      </c>
      <c r="M27" s="20">
        <f t="shared" si="1"/>
        <v>0.349609375</v>
      </c>
      <c r="N27" s="29">
        <f t="shared" si="0"/>
        <v>0.11092604930046636</v>
      </c>
      <c r="O27" s="29">
        <f t="shared" si="0"/>
        <v>4.0802370640528836E-2</v>
      </c>
      <c r="P27" s="30">
        <f t="shared" si="2"/>
        <v>7.0123678659937516E-2</v>
      </c>
      <c r="Q27" t="s">
        <v>304</v>
      </c>
      <c r="R27" t="s">
        <v>386</v>
      </c>
      <c r="T27" t="s">
        <v>1134</v>
      </c>
      <c r="U27" s="10" t="s">
        <v>1201</v>
      </c>
      <c r="V27" s="34">
        <f t="shared" si="3"/>
        <v>0.11092604930046636</v>
      </c>
      <c r="W27">
        <f t="shared" si="4"/>
        <v>333</v>
      </c>
      <c r="X27" s="34">
        <f t="shared" si="5"/>
        <v>4.0802370640528836E-2</v>
      </c>
      <c r="Y27">
        <f t="shared" si="6"/>
        <v>179</v>
      </c>
      <c r="Z27" s="34">
        <f t="shared" si="7"/>
        <v>6.9198540343289636E-2</v>
      </c>
      <c r="AA27">
        <f t="shared" si="8"/>
        <v>512</v>
      </c>
      <c r="AB27" s="34">
        <f>IF(T27=$T$1,Z27,IF('School List &amp; Interviews'!$F$13='Private Narrowly Selective'!C27,V27,X27))</f>
        <v>4.0802370640528836E-2</v>
      </c>
      <c r="AC27">
        <f>IF(T27=$T$1,AA27,IF('School List &amp; Interviews'!$F$13='Private Narrowly Selective'!C27,W27,Y27))</f>
        <v>179</v>
      </c>
    </row>
    <row r="28" spans="1:29" hidden="1">
      <c r="A28">
        <f t="shared" si="9"/>
        <v>23</v>
      </c>
      <c r="B28" t="s">
        <v>88</v>
      </c>
      <c r="C28" t="s">
        <v>1099</v>
      </c>
      <c r="D28" t="s">
        <v>316</v>
      </c>
      <c r="E28">
        <f>'MSAR Data'!AN29</f>
        <v>3188</v>
      </c>
      <c r="F28">
        <f>'MSAR Data'!AO29</f>
        <v>4907</v>
      </c>
      <c r="G28">
        <f>'MSAR Data'!AP29</f>
        <v>57</v>
      </c>
      <c r="H28">
        <f>'MSAR Data'!AQ29</f>
        <v>8152</v>
      </c>
      <c r="I28">
        <f>'MSAR Data'!AR29</f>
        <v>235</v>
      </c>
      <c r="J28">
        <f>'MSAR Data'!AS29</f>
        <v>15</v>
      </c>
      <c r="K28">
        <f>'MSAR Data'!AT29</f>
        <v>0</v>
      </c>
      <c r="L28">
        <f>'MSAR Data'!AU29</f>
        <v>250</v>
      </c>
      <c r="M28" s="20">
        <f t="shared" si="1"/>
        <v>0.06</v>
      </c>
      <c r="N28" s="29">
        <f t="shared" si="0"/>
        <v>7.3713927227101628E-2</v>
      </c>
      <c r="O28" s="29">
        <f t="shared" si="0"/>
        <v>3.0568575504381496E-3</v>
      </c>
      <c r="P28" s="30">
        <f t="shared" si="2"/>
        <v>7.0657069676663478E-2</v>
      </c>
      <c r="Q28" t="s">
        <v>304</v>
      </c>
      <c r="R28" t="s">
        <v>392</v>
      </c>
      <c r="S28" t="s">
        <v>390</v>
      </c>
      <c r="T28" t="s">
        <v>1136</v>
      </c>
      <c r="U28" s="10" t="s">
        <v>1200</v>
      </c>
      <c r="V28" s="34">
        <f t="shared" si="3"/>
        <v>7.3713927227101628E-2</v>
      </c>
      <c r="W28">
        <f t="shared" si="4"/>
        <v>235</v>
      </c>
      <c r="X28" s="34">
        <f t="shared" si="5"/>
        <v>3.0568575504381496E-3</v>
      </c>
      <c r="Y28">
        <f t="shared" si="6"/>
        <v>15</v>
      </c>
      <c r="Z28" s="34">
        <f t="shared" si="7"/>
        <v>3.0667320902845928E-2</v>
      </c>
      <c r="AA28">
        <f t="shared" si="8"/>
        <v>250</v>
      </c>
      <c r="AB28" s="34">
        <f>IF(T28=$T$1,Z28,IF('School List &amp; Interviews'!$F$13='Private Narrowly Selective'!C28,V28,X28))</f>
        <v>3.0568575504381496E-3</v>
      </c>
      <c r="AC28">
        <f>IF(T28=$T$1,AA28,IF('School List &amp; Interviews'!$F$13='Private Narrowly Selective'!C28,W28,Y28))</f>
        <v>15</v>
      </c>
    </row>
    <row r="29" spans="1:29" hidden="1">
      <c r="A29">
        <f t="shared" si="9"/>
        <v>24</v>
      </c>
      <c r="B29" t="s">
        <v>91</v>
      </c>
      <c r="C29" t="s">
        <v>1105</v>
      </c>
      <c r="D29" t="s">
        <v>267</v>
      </c>
      <c r="E29">
        <f>'MSAR Data'!AN30</f>
        <v>481</v>
      </c>
      <c r="F29">
        <f>'MSAR Data'!AO30</f>
        <v>8702</v>
      </c>
      <c r="G29">
        <f>'MSAR Data'!AP30</f>
        <v>28</v>
      </c>
      <c r="H29">
        <f>'MSAR Data'!AQ30</f>
        <v>9211</v>
      </c>
      <c r="I29">
        <f>'MSAR Data'!AR30</f>
        <v>72</v>
      </c>
      <c r="J29">
        <f>'MSAR Data'!AS30</f>
        <v>266</v>
      </c>
      <c r="K29">
        <f>'MSAR Data'!AT30</f>
        <v>1</v>
      </c>
      <c r="L29">
        <f>'MSAR Data'!AU30</f>
        <v>339</v>
      </c>
      <c r="M29" s="20">
        <f t="shared" si="1"/>
        <v>0.78466076696165188</v>
      </c>
      <c r="N29" s="29">
        <f t="shared" si="0"/>
        <v>0.1496881496881497</v>
      </c>
      <c r="O29" s="29">
        <f t="shared" si="0"/>
        <v>3.0567685589519649E-2</v>
      </c>
      <c r="P29" s="30">
        <f t="shared" si="2"/>
        <v>0.11912046409863004</v>
      </c>
      <c r="Q29" t="s">
        <v>304</v>
      </c>
      <c r="R29" t="s">
        <v>313</v>
      </c>
      <c r="S29" t="s">
        <v>22</v>
      </c>
      <c r="T29" t="s">
        <v>1135</v>
      </c>
      <c r="U29" s="10"/>
      <c r="V29" s="34">
        <f t="shared" si="3"/>
        <v>0.1496881496881497</v>
      </c>
      <c r="W29">
        <f t="shared" si="4"/>
        <v>72</v>
      </c>
      <c r="X29" s="34">
        <f t="shared" si="5"/>
        <v>3.0567685589519649E-2</v>
      </c>
      <c r="Y29">
        <f t="shared" si="6"/>
        <v>266</v>
      </c>
      <c r="Z29" s="34">
        <f t="shared" si="7"/>
        <v>3.6803821517750517E-2</v>
      </c>
      <c r="AA29">
        <f t="shared" si="8"/>
        <v>339</v>
      </c>
      <c r="AB29" s="34">
        <f>IF(T29=$T$1,Z29,IF('School List &amp; Interviews'!$F$13='Private Narrowly Selective'!C29,V29,X29))</f>
        <v>3.6803821517750517E-2</v>
      </c>
      <c r="AC29">
        <f>IF(T29=$T$1,AA29,IF('School List &amp; Interviews'!$F$13='Private Narrowly Selective'!C29,W29,Y29))</f>
        <v>339</v>
      </c>
    </row>
    <row r="30" spans="1:29" hidden="1">
      <c r="A30">
        <f t="shared" si="9"/>
        <v>25</v>
      </c>
      <c r="B30" t="s">
        <v>94</v>
      </c>
      <c r="C30" t="s">
        <v>1106</v>
      </c>
      <c r="D30" t="s">
        <v>267</v>
      </c>
      <c r="E30">
        <f>'MSAR Data'!AN31</f>
        <v>122</v>
      </c>
      <c r="F30">
        <f>'MSAR Data'!AO31</f>
        <v>9400</v>
      </c>
      <c r="G30">
        <f>'MSAR Data'!AP31</f>
        <v>993</v>
      </c>
      <c r="H30">
        <f>'MSAR Data'!AQ31</f>
        <v>10515</v>
      </c>
      <c r="I30">
        <f>'MSAR Data'!AR31</f>
        <v>12</v>
      </c>
      <c r="J30">
        <f>'MSAR Data'!AS31</f>
        <v>597</v>
      </c>
      <c r="K30">
        <f>'MSAR Data'!AT31</f>
        <v>36</v>
      </c>
      <c r="L30">
        <f>'MSAR Data'!AU31</f>
        <v>645</v>
      </c>
      <c r="M30" s="20">
        <f t="shared" si="1"/>
        <v>0.92558139534883721</v>
      </c>
      <c r="N30" s="29">
        <f t="shared" si="0"/>
        <v>9.8360655737704916E-2</v>
      </c>
      <c r="O30" s="29">
        <f t="shared" si="0"/>
        <v>6.3510638297872346E-2</v>
      </c>
      <c r="P30" s="30">
        <f t="shared" si="2"/>
        <v>3.485001743983257E-2</v>
      </c>
      <c r="Q30" t="s">
        <v>304</v>
      </c>
      <c r="R30" t="s">
        <v>398</v>
      </c>
      <c r="S30" t="s">
        <v>22</v>
      </c>
      <c r="T30" t="s">
        <v>1135</v>
      </c>
      <c r="U30" s="10"/>
      <c r="V30" s="34">
        <f t="shared" si="3"/>
        <v>9.8360655737704916E-2</v>
      </c>
      <c r="W30">
        <f t="shared" si="4"/>
        <v>12</v>
      </c>
      <c r="X30" s="34">
        <f t="shared" si="5"/>
        <v>6.3510638297872346E-2</v>
      </c>
      <c r="Y30">
        <f t="shared" si="6"/>
        <v>597</v>
      </c>
      <c r="Z30" s="34">
        <f t="shared" si="7"/>
        <v>6.1340941512125532E-2</v>
      </c>
      <c r="AA30">
        <f t="shared" si="8"/>
        <v>645</v>
      </c>
      <c r="AB30" s="34">
        <f>IF(T30=$T$1,Z30,IF('School List &amp; Interviews'!$F$13='Private Narrowly Selective'!C30,V30,X30))</f>
        <v>6.1340941512125532E-2</v>
      </c>
      <c r="AC30">
        <f>IF(T30=$T$1,AA30,IF('School List &amp; Interviews'!$F$13='Private Narrowly Selective'!C30,W30,Y30))</f>
        <v>645</v>
      </c>
    </row>
    <row r="31" spans="1:29" hidden="1">
      <c r="A31">
        <f t="shared" si="9"/>
        <v>26</v>
      </c>
      <c r="B31" t="s">
        <v>97</v>
      </c>
      <c r="C31" t="s">
        <v>1102</v>
      </c>
      <c r="D31" t="s">
        <v>267</v>
      </c>
      <c r="E31">
        <f>'MSAR Data'!AN32</f>
        <v>1092</v>
      </c>
      <c r="F31">
        <f>'MSAR Data'!AO32</f>
        <v>5932</v>
      </c>
      <c r="G31">
        <f>'MSAR Data'!AP32</f>
        <v>6</v>
      </c>
      <c r="H31">
        <f>'MSAR Data'!AQ32</f>
        <v>7030</v>
      </c>
      <c r="I31">
        <f>'MSAR Data'!AR32</f>
        <v>451</v>
      </c>
      <c r="J31">
        <f>'MSAR Data'!AS32</f>
        <v>477</v>
      </c>
      <c r="K31">
        <f>'MSAR Data'!AT32</f>
        <v>0</v>
      </c>
      <c r="L31">
        <f>'MSAR Data'!AU32</f>
        <v>928</v>
      </c>
      <c r="M31" s="20">
        <f t="shared" si="1"/>
        <v>0.51400862068965514</v>
      </c>
      <c r="N31" s="29">
        <f t="shared" si="0"/>
        <v>0.41300366300366298</v>
      </c>
      <c r="O31" s="29">
        <f t="shared" si="0"/>
        <v>8.0411328388401884E-2</v>
      </c>
      <c r="P31" s="30">
        <f t="shared" si="2"/>
        <v>0.33259233461526111</v>
      </c>
      <c r="Q31" t="s">
        <v>304</v>
      </c>
      <c r="R31" t="s">
        <v>402</v>
      </c>
      <c r="S31" t="s">
        <v>403</v>
      </c>
      <c r="T31" t="s">
        <v>1135</v>
      </c>
      <c r="U31" s="10"/>
      <c r="V31" s="34">
        <f t="shared" si="3"/>
        <v>0.41300366300366298</v>
      </c>
      <c r="W31">
        <f t="shared" si="4"/>
        <v>451</v>
      </c>
      <c r="X31" s="34">
        <f t="shared" si="5"/>
        <v>8.0411328388401884E-2</v>
      </c>
      <c r="Y31">
        <f t="shared" si="6"/>
        <v>477</v>
      </c>
      <c r="Z31" s="34">
        <f t="shared" si="7"/>
        <v>0.13200568990042674</v>
      </c>
      <c r="AA31">
        <f t="shared" si="8"/>
        <v>928</v>
      </c>
      <c r="AB31" s="34">
        <f>IF(T31=$T$1,Z31,IF('School List &amp; Interviews'!$F$13='Private Narrowly Selective'!C31,V31,X31))</f>
        <v>0.13200568990042674</v>
      </c>
      <c r="AC31">
        <f>IF(T31=$T$1,AA31,IF('School List &amp; Interviews'!$F$13='Private Narrowly Selective'!C31,W31,Y31))</f>
        <v>928</v>
      </c>
    </row>
    <row r="32" spans="1:29" hidden="1">
      <c r="A32">
        <f t="shared" si="9"/>
        <v>27</v>
      </c>
      <c r="B32" t="s">
        <v>102</v>
      </c>
      <c r="C32" t="s">
        <v>1107</v>
      </c>
      <c r="D32" t="s">
        <v>267</v>
      </c>
      <c r="E32">
        <f>'MSAR Data'!AN33</f>
        <v>83</v>
      </c>
      <c r="F32">
        <f>'MSAR Data'!AO33</f>
        <v>16029</v>
      </c>
      <c r="G32">
        <f>'MSAR Data'!AP33</f>
        <v>713</v>
      </c>
      <c r="H32">
        <f>'MSAR Data'!AQ33</f>
        <v>16825</v>
      </c>
      <c r="I32">
        <f>'MSAR Data'!AR33</f>
        <v>49</v>
      </c>
      <c r="J32">
        <f>'MSAR Data'!AS33</f>
        <v>993</v>
      </c>
      <c r="K32">
        <f>'MSAR Data'!AT33</f>
        <v>40</v>
      </c>
      <c r="L32">
        <f>'MSAR Data'!AU33</f>
        <v>1082</v>
      </c>
      <c r="M32" s="20">
        <f t="shared" si="1"/>
        <v>0.91774491682070236</v>
      </c>
      <c r="N32" s="29">
        <f t="shared" si="0"/>
        <v>0.59036144578313254</v>
      </c>
      <c r="O32" s="29">
        <f t="shared" si="0"/>
        <v>6.1950215234886766E-2</v>
      </c>
      <c r="P32" s="30">
        <f t="shared" si="2"/>
        <v>0.52841123054824579</v>
      </c>
      <c r="Q32" t="s">
        <v>304</v>
      </c>
      <c r="R32" t="s">
        <v>408</v>
      </c>
      <c r="S32" t="s">
        <v>22</v>
      </c>
      <c r="T32" t="s">
        <v>1135</v>
      </c>
      <c r="U32" s="10"/>
      <c r="V32" s="34">
        <f t="shared" si="3"/>
        <v>0.59036144578313254</v>
      </c>
      <c r="W32">
        <f t="shared" si="4"/>
        <v>49</v>
      </c>
      <c r="X32" s="34">
        <f t="shared" si="5"/>
        <v>6.1950215234886766E-2</v>
      </c>
      <c r="Y32">
        <f t="shared" si="6"/>
        <v>993</v>
      </c>
      <c r="Z32" s="34">
        <f t="shared" si="7"/>
        <v>6.4309063893016341E-2</v>
      </c>
      <c r="AA32">
        <f t="shared" si="8"/>
        <v>1082</v>
      </c>
      <c r="AB32" s="34">
        <f>IF(T32=$T$1,Z32,IF('School List &amp; Interviews'!$F$13='Private Narrowly Selective'!C32,V32,X32))</f>
        <v>6.4309063893016341E-2</v>
      </c>
      <c r="AC32">
        <f>IF(T32=$T$1,AA32,IF('School List &amp; Interviews'!$F$13='Private Narrowly Selective'!C32,W32,Y32))</f>
        <v>1082</v>
      </c>
    </row>
    <row r="33" spans="1:29" hidden="1">
      <c r="A33">
        <f t="shared" si="9"/>
        <v>28</v>
      </c>
      <c r="B33" t="s">
        <v>106</v>
      </c>
      <c r="C33" t="s">
        <v>1107</v>
      </c>
      <c r="D33" t="s">
        <v>267</v>
      </c>
      <c r="E33">
        <f>'MSAR Data'!AN34</f>
        <v>68</v>
      </c>
      <c r="F33">
        <f>'MSAR Data'!AO34</f>
        <v>16769</v>
      </c>
      <c r="G33">
        <f>'MSAR Data'!AP34</f>
        <v>1045</v>
      </c>
      <c r="H33">
        <f>'MSAR Data'!AQ34</f>
        <v>17882</v>
      </c>
      <c r="I33">
        <f>'MSAR Data'!AR34</f>
        <v>7</v>
      </c>
      <c r="J33">
        <f>'MSAR Data'!AS34</f>
        <v>1076</v>
      </c>
      <c r="K33">
        <f>'MSAR Data'!AT34</f>
        <v>75</v>
      </c>
      <c r="L33">
        <f>'MSAR Data'!AU34</f>
        <v>1158</v>
      </c>
      <c r="M33" s="20">
        <f t="shared" si="1"/>
        <v>0.92918825561312612</v>
      </c>
      <c r="N33" s="29">
        <f t="shared" si="0"/>
        <v>0.10294117647058823</v>
      </c>
      <c r="O33" s="29">
        <f t="shared" si="0"/>
        <v>6.4166020633311463E-2</v>
      </c>
      <c r="P33" s="30">
        <f t="shared" si="2"/>
        <v>3.8775155837276767E-2</v>
      </c>
      <c r="Q33" t="s">
        <v>304</v>
      </c>
      <c r="R33" t="s">
        <v>411</v>
      </c>
      <c r="S33" t="s">
        <v>410</v>
      </c>
      <c r="T33" t="s">
        <v>1134</v>
      </c>
      <c r="U33" s="10" t="s">
        <v>1199</v>
      </c>
      <c r="V33" s="34">
        <f t="shared" si="3"/>
        <v>0.10294117647058823</v>
      </c>
      <c r="W33">
        <f t="shared" si="4"/>
        <v>7</v>
      </c>
      <c r="X33" s="34">
        <f t="shared" si="5"/>
        <v>6.4166020633311463E-2</v>
      </c>
      <c r="Y33">
        <f t="shared" si="6"/>
        <v>1076</v>
      </c>
      <c r="Z33" s="34">
        <f t="shared" si="7"/>
        <v>6.4757857062968355E-2</v>
      </c>
      <c r="AA33">
        <f t="shared" si="8"/>
        <v>1158</v>
      </c>
      <c r="AB33" s="34">
        <f>IF(T33=$T$1,Z33,IF('School List &amp; Interviews'!$F$13='Private Narrowly Selective'!C33,V33,X33))</f>
        <v>6.4166020633311463E-2</v>
      </c>
      <c r="AC33">
        <f>IF(T33=$T$1,AA33,IF('School List &amp; Interviews'!$F$13='Private Narrowly Selective'!C33,W33,Y33))</f>
        <v>1076</v>
      </c>
    </row>
    <row r="34" spans="1:29" hidden="1">
      <c r="A34">
        <f t="shared" si="9"/>
        <v>29</v>
      </c>
      <c r="B34" t="s">
        <v>107</v>
      </c>
      <c r="C34" t="s">
        <v>1100</v>
      </c>
      <c r="D34" t="s">
        <v>267</v>
      </c>
      <c r="E34">
        <f>'MSAR Data'!AN35</f>
        <v>1288</v>
      </c>
      <c r="F34">
        <f>'MSAR Data'!AO35</f>
        <v>4770</v>
      </c>
      <c r="G34">
        <f>'MSAR Data'!AP35</f>
        <v>11</v>
      </c>
      <c r="H34">
        <f>'MSAR Data'!AQ35</f>
        <v>6069</v>
      </c>
      <c r="I34">
        <f>'MSAR Data'!AR35</f>
        <v>267</v>
      </c>
      <c r="J34">
        <f>'MSAR Data'!AS35</f>
        <v>226</v>
      </c>
      <c r="K34">
        <f>'MSAR Data'!AT35</f>
        <v>0</v>
      </c>
      <c r="L34">
        <f>'MSAR Data'!AU35</f>
        <v>493</v>
      </c>
      <c r="M34" s="20">
        <f t="shared" si="1"/>
        <v>0.45841784989858014</v>
      </c>
      <c r="N34" s="29">
        <f t="shared" si="0"/>
        <v>0.20729813664596272</v>
      </c>
      <c r="O34" s="29">
        <f t="shared" si="0"/>
        <v>4.7379454926624737E-2</v>
      </c>
      <c r="P34" s="30">
        <f t="shared" si="2"/>
        <v>0.15991868171933799</v>
      </c>
      <c r="Q34" t="s">
        <v>304</v>
      </c>
      <c r="S34" t="s">
        <v>416</v>
      </c>
      <c r="T34" t="s">
        <v>1134</v>
      </c>
      <c r="U34" s="10" t="s">
        <v>1198</v>
      </c>
      <c r="V34" s="34">
        <f t="shared" si="3"/>
        <v>0.20729813664596272</v>
      </c>
      <c r="W34">
        <f t="shared" si="4"/>
        <v>267</v>
      </c>
      <c r="X34" s="34">
        <f t="shared" si="5"/>
        <v>4.7379454926624737E-2</v>
      </c>
      <c r="Y34">
        <f t="shared" si="6"/>
        <v>226</v>
      </c>
      <c r="Z34" s="34">
        <f t="shared" si="7"/>
        <v>8.1232492997198882E-2</v>
      </c>
      <c r="AA34">
        <f t="shared" si="8"/>
        <v>493</v>
      </c>
      <c r="AB34" s="34">
        <f>IF(T34=$T$1,Z34,IF('School List &amp; Interviews'!$F$13='Private Narrowly Selective'!C34,V34,X34))</f>
        <v>4.7379454926624737E-2</v>
      </c>
      <c r="AC34">
        <f>IF(T34=$T$1,AA34,IF('School List &amp; Interviews'!$F$13='Private Narrowly Selective'!C34,W34,Y34))</f>
        <v>226</v>
      </c>
    </row>
    <row r="35" spans="1:29" hidden="1">
      <c r="A35">
        <f t="shared" si="9"/>
        <v>30</v>
      </c>
      <c r="B35" t="s">
        <v>111</v>
      </c>
      <c r="C35" t="s">
        <v>1093</v>
      </c>
      <c r="D35" t="s">
        <v>267</v>
      </c>
      <c r="E35">
        <f>'MSAR Data'!AN36</f>
        <v>635</v>
      </c>
      <c r="F35">
        <f>'MSAR Data'!AO36</f>
        <v>7883</v>
      </c>
      <c r="G35">
        <f>'MSAR Data'!AP36</f>
        <v>677</v>
      </c>
      <c r="H35">
        <f>'MSAR Data'!AQ36</f>
        <v>9195</v>
      </c>
      <c r="I35">
        <f>'MSAR Data'!AR36</f>
        <v>97</v>
      </c>
      <c r="J35">
        <f>'MSAR Data'!AS36</f>
        <v>715</v>
      </c>
      <c r="K35">
        <f>'MSAR Data'!AT36</f>
        <v>39</v>
      </c>
      <c r="L35">
        <f>'MSAR Data'!AU36</f>
        <v>851</v>
      </c>
      <c r="M35" s="20">
        <f t="shared" si="1"/>
        <v>0.84018801410105759</v>
      </c>
      <c r="N35" s="29">
        <f t="shared" si="0"/>
        <v>0.15275590551181104</v>
      </c>
      <c r="O35" s="29">
        <f t="shared" si="0"/>
        <v>9.070150957757199E-2</v>
      </c>
      <c r="P35" s="30">
        <f t="shared" si="2"/>
        <v>6.2054395934239046E-2</v>
      </c>
      <c r="Q35" t="s">
        <v>304</v>
      </c>
      <c r="R35" t="s">
        <v>22</v>
      </c>
      <c r="S35" t="s">
        <v>22</v>
      </c>
      <c r="T35" t="s">
        <v>1135</v>
      </c>
      <c r="U35" s="10"/>
      <c r="V35" s="34">
        <f t="shared" si="3"/>
        <v>0.15275590551181104</v>
      </c>
      <c r="W35">
        <f t="shared" si="4"/>
        <v>97</v>
      </c>
      <c r="X35" s="34">
        <f t="shared" si="5"/>
        <v>9.070150957757199E-2</v>
      </c>
      <c r="Y35">
        <f t="shared" si="6"/>
        <v>715</v>
      </c>
      <c r="Z35" s="34">
        <f t="shared" si="7"/>
        <v>9.2550299075584555E-2</v>
      </c>
      <c r="AA35">
        <f t="shared" si="8"/>
        <v>851</v>
      </c>
      <c r="AB35" s="34">
        <f>IF(T35=$T$1,Z35,IF('School List &amp; Interviews'!$F$13='Private Narrowly Selective'!C35,V35,X35))</f>
        <v>9.2550299075584555E-2</v>
      </c>
      <c r="AC35">
        <f>IF(T35=$T$1,AA35,IF('School List &amp; Interviews'!$F$13='Private Narrowly Selective'!C35,W35,Y35))</f>
        <v>851</v>
      </c>
    </row>
    <row r="36" spans="1:29">
      <c r="A36">
        <f t="shared" si="9"/>
        <v>31</v>
      </c>
      <c r="B36" t="s">
        <v>112</v>
      </c>
      <c r="C36" t="s">
        <v>1107</v>
      </c>
      <c r="D36" t="s">
        <v>267</v>
      </c>
      <c r="E36">
        <f>'MSAR Data'!AN37</f>
        <v>51</v>
      </c>
      <c r="F36">
        <f>'MSAR Data'!AO37</f>
        <v>10380</v>
      </c>
      <c r="G36">
        <f>'MSAR Data'!AP37</f>
        <v>780</v>
      </c>
      <c r="H36">
        <f>'MSAR Data'!AQ37</f>
        <v>11211</v>
      </c>
      <c r="I36">
        <f>'MSAR Data'!AR37</f>
        <v>9</v>
      </c>
      <c r="J36">
        <f>'MSAR Data'!AS37</f>
        <v>333</v>
      </c>
      <c r="K36">
        <f>'MSAR Data'!AT37</f>
        <v>16</v>
      </c>
      <c r="L36">
        <f>'MSAR Data'!AU37</f>
        <v>358</v>
      </c>
      <c r="M36" s="20">
        <f t="shared" si="1"/>
        <v>0.93016759776536317</v>
      </c>
      <c r="N36" s="29">
        <f t="shared" ref="N36:O62" si="10">IFERROR(I36/E36,"")</f>
        <v>0.17647058823529413</v>
      </c>
      <c r="O36" s="29">
        <f t="shared" si="10"/>
        <v>3.2080924855491327E-2</v>
      </c>
      <c r="P36" s="30">
        <f t="shared" si="2"/>
        <v>0.1443896633798028</v>
      </c>
      <c r="Q36" t="s">
        <v>304</v>
      </c>
      <c r="R36" t="s">
        <v>421</v>
      </c>
      <c r="S36" t="s">
        <v>420</v>
      </c>
      <c r="T36" t="s">
        <v>1136</v>
      </c>
      <c r="U36" s="10" t="s">
        <v>1206</v>
      </c>
      <c r="V36" s="34">
        <f t="shared" si="3"/>
        <v>0.17647058823529413</v>
      </c>
      <c r="W36">
        <f t="shared" si="4"/>
        <v>9</v>
      </c>
      <c r="X36" s="34">
        <f t="shared" si="5"/>
        <v>3.2080924855491327E-2</v>
      </c>
      <c r="Y36">
        <f t="shared" si="6"/>
        <v>333</v>
      </c>
      <c r="Z36" s="34">
        <f t="shared" si="7"/>
        <v>3.1932923022031934E-2</v>
      </c>
      <c r="AA36">
        <f t="shared" si="8"/>
        <v>358</v>
      </c>
      <c r="AB36" s="34">
        <f>IF(T36=$T$1,Z36,IF('School List &amp; Interviews'!$F$13='Private Narrowly Selective'!C36,V36,X36))</f>
        <v>3.2080924855491327E-2</v>
      </c>
      <c r="AC36">
        <f>IF(T36=$T$1,AA36,IF('School List &amp; Interviews'!$F$13='Private Narrowly Selective'!C36,W36,Y36))</f>
        <v>333</v>
      </c>
    </row>
    <row r="37" spans="1:29" hidden="1">
      <c r="A37">
        <f t="shared" si="9"/>
        <v>32</v>
      </c>
      <c r="B37" t="s">
        <v>113</v>
      </c>
      <c r="C37" t="s">
        <v>1091</v>
      </c>
      <c r="D37" t="s">
        <v>267</v>
      </c>
      <c r="E37">
        <f>'MSAR Data'!AN38</f>
        <v>1592</v>
      </c>
      <c r="F37">
        <f>'MSAR Data'!AO38</f>
        <v>6545</v>
      </c>
      <c r="G37">
        <f>'MSAR Data'!AP38</f>
        <v>674</v>
      </c>
      <c r="H37">
        <f>'MSAR Data'!AQ38</f>
        <v>8811</v>
      </c>
      <c r="I37">
        <f>'MSAR Data'!AR38</f>
        <v>154</v>
      </c>
      <c r="J37">
        <f>'MSAR Data'!AS38</f>
        <v>512</v>
      </c>
      <c r="K37">
        <f>'MSAR Data'!AT38</f>
        <v>12</v>
      </c>
      <c r="L37">
        <f>'MSAR Data'!AU38</f>
        <v>678</v>
      </c>
      <c r="M37" s="20">
        <f t="shared" si="1"/>
        <v>0.75516224188790559</v>
      </c>
      <c r="N37" s="29">
        <f t="shared" si="10"/>
        <v>9.6733668341708545E-2</v>
      </c>
      <c r="O37" s="29">
        <f t="shared" si="10"/>
        <v>7.8227654698242929E-2</v>
      </c>
      <c r="P37" s="30">
        <f t="shared" si="2"/>
        <v>1.8506013643465616E-2</v>
      </c>
      <c r="Q37" t="s">
        <v>304</v>
      </c>
      <c r="R37" s="19" t="s">
        <v>424</v>
      </c>
      <c r="S37" t="s">
        <v>22</v>
      </c>
      <c r="T37" t="s">
        <v>1135</v>
      </c>
      <c r="U37" s="10"/>
      <c r="V37" s="34">
        <f t="shared" si="3"/>
        <v>9.6733668341708545E-2</v>
      </c>
      <c r="W37">
        <f t="shared" si="4"/>
        <v>154</v>
      </c>
      <c r="X37" s="34">
        <f t="shared" si="5"/>
        <v>7.8227654698242929E-2</v>
      </c>
      <c r="Y37">
        <f t="shared" si="6"/>
        <v>512</v>
      </c>
      <c r="Z37" s="34">
        <f t="shared" si="7"/>
        <v>7.6949267960503914E-2</v>
      </c>
      <c r="AA37">
        <f t="shared" si="8"/>
        <v>678</v>
      </c>
      <c r="AB37" s="34">
        <f>IF(T37=$T$1,Z37,IF('School List &amp; Interviews'!$F$13='Private Narrowly Selective'!C37,V37,X37))</f>
        <v>7.6949267960503914E-2</v>
      </c>
      <c r="AC37">
        <f>IF(T37=$T$1,AA37,IF('School List &amp; Interviews'!$F$13='Private Narrowly Selective'!C37,W37,Y37))</f>
        <v>678</v>
      </c>
    </row>
    <row r="38" spans="1:29" hidden="1">
      <c r="A38">
        <f t="shared" si="9"/>
        <v>33</v>
      </c>
      <c r="B38" t="s">
        <v>115</v>
      </c>
      <c r="C38" t="s">
        <v>1108</v>
      </c>
      <c r="D38" t="s">
        <v>316</v>
      </c>
      <c r="E38">
        <f>'MSAR Data'!AN39</f>
        <v>877</v>
      </c>
      <c r="F38">
        <f>'MSAR Data'!AO39</f>
        <v>6322</v>
      </c>
      <c r="G38">
        <f>'MSAR Data'!AP39</f>
        <v>34</v>
      </c>
      <c r="H38">
        <f>'MSAR Data'!AQ39</f>
        <v>7233</v>
      </c>
      <c r="I38">
        <f>'MSAR Data'!AR39</f>
        <v>591</v>
      </c>
      <c r="J38">
        <f>'MSAR Data'!AS39</f>
        <v>552</v>
      </c>
      <c r="K38">
        <f>'MSAR Data'!AT39</f>
        <v>0</v>
      </c>
      <c r="L38">
        <f>'MSAR Data'!AU39</f>
        <v>1143</v>
      </c>
      <c r="M38" s="20">
        <f t="shared" si="1"/>
        <v>0.48293963254593175</v>
      </c>
      <c r="N38" s="29">
        <f t="shared" si="10"/>
        <v>0.67388825541619157</v>
      </c>
      <c r="O38" s="29">
        <f t="shared" si="10"/>
        <v>8.731414109459032E-2</v>
      </c>
      <c r="P38" s="30">
        <f t="shared" si="2"/>
        <v>0.58657411432160123</v>
      </c>
      <c r="Q38" t="s">
        <v>429</v>
      </c>
      <c r="R38" t="s">
        <v>428</v>
      </c>
      <c r="S38" t="s">
        <v>430</v>
      </c>
      <c r="T38" t="s">
        <v>1136</v>
      </c>
      <c r="U38" s="10" t="s">
        <v>1146</v>
      </c>
      <c r="V38" s="34">
        <f t="shared" si="3"/>
        <v>0.67388825541619157</v>
      </c>
      <c r="W38">
        <f t="shared" si="4"/>
        <v>591</v>
      </c>
      <c r="X38" s="34">
        <f t="shared" si="5"/>
        <v>8.731414109459032E-2</v>
      </c>
      <c r="Y38">
        <f t="shared" si="6"/>
        <v>552</v>
      </c>
      <c r="Z38" s="34">
        <f t="shared" si="7"/>
        <v>0.15802571547075903</v>
      </c>
      <c r="AA38">
        <f t="shared" si="8"/>
        <v>1143</v>
      </c>
      <c r="AB38" s="34">
        <f>IF(T38=$T$1,Z38,IF('School List &amp; Interviews'!$F$13='Private Narrowly Selective'!C38,V38,X38))</f>
        <v>8.731414109459032E-2</v>
      </c>
      <c r="AC38">
        <f>IF(T38=$T$1,AA38,IF('School List &amp; Interviews'!$F$13='Private Narrowly Selective'!C38,W38,Y38))</f>
        <v>552</v>
      </c>
    </row>
    <row r="39" spans="1:29" hidden="1">
      <c r="A39">
        <f t="shared" si="9"/>
        <v>34</v>
      </c>
      <c r="B39" t="s">
        <v>117</v>
      </c>
      <c r="C39" t="s">
        <v>1091</v>
      </c>
      <c r="D39" t="s">
        <v>316</v>
      </c>
      <c r="E39">
        <f>'MSAR Data'!AN40</f>
        <v>2385</v>
      </c>
      <c r="F39">
        <f>'MSAR Data'!AO40</f>
        <v>3665</v>
      </c>
      <c r="G39">
        <f>'MSAR Data'!AP40</f>
        <v>58</v>
      </c>
      <c r="H39">
        <f>'MSAR Data'!AQ40</f>
        <v>6108</v>
      </c>
      <c r="I39">
        <f>'MSAR Data'!AR40</f>
        <v>495</v>
      </c>
      <c r="J39">
        <f>'MSAR Data'!AS40</f>
        <v>119</v>
      </c>
      <c r="K39">
        <f>'MSAR Data'!AT40</f>
        <v>0</v>
      </c>
      <c r="L39">
        <f>'MSAR Data'!AU40</f>
        <v>614</v>
      </c>
      <c r="M39" s="20">
        <f t="shared" si="1"/>
        <v>0.19381107491856678</v>
      </c>
      <c r="N39" s="29">
        <f t="shared" si="10"/>
        <v>0.20754716981132076</v>
      </c>
      <c r="O39" s="29">
        <f t="shared" si="10"/>
        <v>3.2469304229195091E-2</v>
      </c>
      <c r="P39" s="30">
        <f t="shared" si="2"/>
        <v>0.17507786558212568</v>
      </c>
      <c r="Q39" t="s">
        <v>304</v>
      </c>
      <c r="R39" t="s">
        <v>433</v>
      </c>
      <c r="S39" t="s">
        <v>432</v>
      </c>
      <c r="T39" t="s">
        <v>1134</v>
      </c>
      <c r="U39" s="10" t="s">
        <v>1207</v>
      </c>
      <c r="V39" s="34">
        <f t="shared" si="3"/>
        <v>0.20754716981132076</v>
      </c>
      <c r="W39">
        <f t="shared" si="4"/>
        <v>495</v>
      </c>
      <c r="X39" s="34">
        <f t="shared" si="5"/>
        <v>3.2469304229195091E-2</v>
      </c>
      <c r="Y39">
        <f t="shared" si="6"/>
        <v>119</v>
      </c>
      <c r="Z39" s="34">
        <f t="shared" si="7"/>
        <v>0.10052390307793058</v>
      </c>
      <c r="AA39">
        <f t="shared" si="8"/>
        <v>614</v>
      </c>
      <c r="AB39" s="34">
        <f>IF(T39=$T$1,Z39,IF('School List &amp; Interviews'!$F$13='Private Narrowly Selective'!C39,V39,X39))</f>
        <v>3.2469304229195091E-2</v>
      </c>
      <c r="AC39">
        <f>IF(T39=$T$1,AA39,IF('School List &amp; Interviews'!$F$13='Private Narrowly Selective'!C39,W39,Y39))</f>
        <v>119</v>
      </c>
    </row>
    <row r="40" spans="1:29" hidden="1">
      <c r="A40">
        <f t="shared" si="9"/>
        <v>35</v>
      </c>
      <c r="B40" t="s">
        <v>119</v>
      </c>
      <c r="C40" t="s">
        <v>265</v>
      </c>
      <c r="D40" t="s">
        <v>267</v>
      </c>
      <c r="E40">
        <f>'MSAR Data'!AN41</f>
        <v>446</v>
      </c>
      <c r="F40">
        <f>'MSAR Data'!AO41</f>
        <v>6112</v>
      </c>
      <c r="G40">
        <f>'MSAR Data'!AP41</f>
        <v>487</v>
      </c>
      <c r="H40">
        <f>'MSAR Data'!AQ41</f>
        <v>7045</v>
      </c>
      <c r="I40">
        <f>'MSAR Data'!AR41</f>
        <v>40</v>
      </c>
      <c r="J40">
        <f>'MSAR Data'!AS41</f>
        <v>543</v>
      </c>
      <c r="K40">
        <f>'MSAR Data'!AT41</f>
        <v>20</v>
      </c>
      <c r="L40">
        <f>'MSAR Data'!AU41</f>
        <v>603</v>
      </c>
      <c r="M40" s="20">
        <f t="shared" si="1"/>
        <v>0.90049751243781095</v>
      </c>
      <c r="N40" s="29">
        <f t="shared" si="10"/>
        <v>8.9686098654708515E-2</v>
      </c>
      <c r="O40" s="29">
        <f t="shared" si="10"/>
        <v>8.884162303664922E-2</v>
      </c>
      <c r="P40" s="30">
        <f t="shared" si="2"/>
        <v>8.444756180592955E-4</v>
      </c>
      <c r="Q40" t="s">
        <v>304</v>
      </c>
      <c r="R40" t="s">
        <v>435</v>
      </c>
      <c r="S40" t="s">
        <v>22</v>
      </c>
      <c r="T40" t="s">
        <v>1135</v>
      </c>
      <c r="U40" s="10"/>
      <c r="V40" s="34">
        <f t="shared" si="3"/>
        <v>8.9686098654708515E-2</v>
      </c>
      <c r="W40">
        <f t="shared" si="4"/>
        <v>40</v>
      </c>
      <c r="X40" s="34">
        <f t="shared" si="5"/>
        <v>8.884162303664922E-2</v>
      </c>
      <c r="Y40">
        <f t="shared" si="6"/>
        <v>543</v>
      </c>
      <c r="Z40" s="34">
        <f t="shared" si="7"/>
        <v>8.5592618878637325E-2</v>
      </c>
      <c r="AA40">
        <f t="shared" si="8"/>
        <v>603</v>
      </c>
      <c r="AB40" s="34">
        <f>IF(T40=$T$1,Z40,IF('School List &amp; Interviews'!$F$13='Private Narrowly Selective'!C40,V40,X40))</f>
        <v>8.5592618878637325E-2</v>
      </c>
      <c r="AC40">
        <f>IF(T40=$T$1,AA40,IF('School List &amp; Interviews'!$F$13='Private Narrowly Selective'!C40,W40,Y40))</f>
        <v>603</v>
      </c>
    </row>
    <row r="41" spans="1:29" hidden="1">
      <c r="A41">
        <f t="shared" si="9"/>
        <v>36</v>
      </c>
      <c r="B41" t="s">
        <v>122</v>
      </c>
      <c r="C41" t="s">
        <v>1095</v>
      </c>
      <c r="D41" t="s">
        <v>267</v>
      </c>
      <c r="E41">
        <f>'MSAR Data'!AN42</f>
        <v>5059</v>
      </c>
      <c r="F41">
        <f>'MSAR Data'!AO42</f>
        <v>6409</v>
      </c>
      <c r="G41">
        <f>'MSAR Data'!AP42</f>
        <v>115</v>
      </c>
      <c r="H41">
        <f>'MSAR Data'!AQ42</f>
        <v>11583</v>
      </c>
      <c r="I41">
        <f>'MSAR Data'!AR42</f>
        <v>319</v>
      </c>
      <c r="J41">
        <f>'MSAR Data'!AS42</f>
        <v>397</v>
      </c>
      <c r="K41">
        <f>'MSAR Data'!AT42</f>
        <v>0</v>
      </c>
      <c r="L41">
        <f>'MSAR Data'!AU42</f>
        <v>716</v>
      </c>
      <c r="M41" s="20">
        <f t="shared" si="1"/>
        <v>0.5544692737430168</v>
      </c>
      <c r="N41" s="29">
        <f t="shared" si="10"/>
        <v>6.3055939909072933E-2</v>
      </c>
      <c r="O41" s="29">
        <f t="shared" si="10"/>
        <v>6.1944141051646126E-2</v>
      </c>
      <c r="P41" s="30">
        <f t="shared" si="2"/>
        <v>1.1117988574268073E-3</v>
      </c>
      <c r="Q41" t="s">
        <v>304</v>
      </c>
      <c r="R41" t="s">
        <v>438</v>
      </c>
      <c r="S41" t="s">
        <v>22</v>
      </c>
      <c r="T41" t="s">
        <v>1135</v>
      </c>
      <c r="U41" s="10"/>
      <c r="V41" s="34">
        <f t="shared" si="3"/>
        <v>6.3055939909072933E-2</v>
      </c>
      <c r="W41">
        <f t="shared" si="4"/>
        <v>319</v>
      </c>
      <c r="X41" s="34">
        <f t="shared" si="5"/>
        <v>6.1944141051646126E-2</v>
      </c>
      <c r="Y41">
        <f t="shared" si="6"/>
        <v>397</v>
      </c>
      <c r="Z41" s="34">
        <f t="shared" si="7"/>
        <v>6.1814728481395145E-2</v>
      </c>
      <c r="AA41">
        <f t="shared" si="8"/>
        <v>716</v>
      </c>
      <c r="AB41" s="34">
        <f>IF(T41=$T$1,Z41,IF('School List &amp; Interviews'!$F$13='Private Narrowly Selective'!C41,V41,X41))</f>
        <v>6.1814728481395145E-2</v>
      </c>
      <c r="AC41">
        <f>IF(T41=$T$1,AA41,IF('School List &amp; Interviews'!$F$13='Private Narrowly Selective'!C41,W41,Y41))</f>
        <v>716</v>
      </c>
    </row>
    <row r="42" spans="1:29" hidden="1">
      <c r="A42">
        <f t="shared" si="9"/>
        <v>37</v>
      </c>
      <c r="B42" t="s">
        <v>124</v>
      </c>
      <c r="C42" t="s">
        <v>1095</v>
      </c>
      <c r="D42" t="s">
        <v>267</v>
      </c>
      <c r="E42">
        <f>'MSAR Data'!AN43</f>
        <v>4750</v>
      </c>
      <c r="F42">
        <f>'MSAR Data'!AO43</f>
        <v>4457</v>
      </c>
      <c r="G42">
        <f>'MSAR Data'!AP43</f>
        <v>334</v>
      </c>
      <c r="H42">
        <f>'MSAR Data'!AQ43</f>
        <v>9541</v>
      </c>
      <c r="I42">
        <f>'MSAR Data'!AR43</f>
        <v>466</v>
      </c>
      <c r="J42">
        <f>'MSAR Data'!AS43</f>
        <v>161</v>
      </c>
      <c r="K42">
        <f>'MSAR Data'!AT43</f>
        <v>0</v>
      </c>
      <c r="L42">
        <f>'MSAR Data'!AU43</f>
        <v>627</v>
      </c>
      <c r="M42" s="20">
        <f t="shared" si="1"/>
        <v>0.25677830940988838</v>
      </c>
      <c r="N42" s="29">
        <f t="shared" si="10"/>
        <v>9.8105263157894737E-2</v>
      </c>
      <c r="O42" s="29">
        <f t="shared" si="10"/>
        <v>3.6122952658739063E-2</v>
      </c>
      <c r="P42" s="30">
        <f t="shared" si="2"/>
        <v>6.1982310499155674E-2</v>
      </c>
      <c r="Q42" t="s">
        <v>304</v>
      </c>
      <c r="R42" t="s">
        <v>442</v>
      </c>
      <c r="S42" t="s">
        <v>22</v>
      </c>
      <c r="T42" t="s">
        <v>1135</v>
      </c>
      <c r="U42" s="10"/>
      <c r="V42" s="34">
        <f t="shared" si="3"/>
        <v>9.8105263157894737E-2</v>
      </c>
      <c r="W42">
        <f t="shared" si="4"/>
        <v>466</v>
      </c>
      <c r="X42" s="34">
        <f t="shared" si="5"/>
        <v>3.6122952658739063E-2</v>
      </c>
      <c r="Y42">
        <f t="shared" si="6"/>
        <v>161</v>
      </c>
      <c r="Z42" s="34">
        <f t="shared" si="7"/>
        <v>6.5716381930615242E-2</v>
      </c>
      <c r="AA42">
        <f t="shared" si="8"/>
        <v>627</v>
      </c>
      <c r="AB42" s="34">
        <f>IF(T42=$T$1,Z42,IF('School List &amp; Interviews'!$F$13='Private Narrowly Selective'!C42,V42,X42))</f>
        <v>6.5716381930615242E-2</v>
      </c>
      <c r="AC42">
        <f>IF(T42=$T$1,AA42,IF('School List &amp; Interviews'!$F$13='Private Narrowly Selective'!C42,W42,Y42))</f>
        <v>627</v>
      </c>
    </row>
    <row r="43" spans="1:29" hidden="1">
      <c r="A43">
        <f t="shared" si="9"/>
        <v>38</v>
      </c>
      <c r="B43" t="s">
        <v>128</v>
      </c>
      <c r="C43" t="s">
        <v>1109</v>
      </c>
      <c r="D43" t="s">
        <v>316</v>
      </c>
      <c r="E43">
        <f>'MSAR Data'!AN44</f>
        <v>319</v>
      </c>
      <c r="F43">
        <f>'MSAR Data'!AO44</f>
        <v>1666</v>
      </c>
      <c r="G43">
        <f>'MSAR Data'!AP44</f>
        <v>13</v>
      </c>
      <c r="H43">
        <f>'MSAR Data'!AQ44</f>
        <v>1998</v>
      </c>
      <c r="I43">
        <f>'MSAR Data'!AR44</f>
        <v>211</v>
      </c>
      <c r="J43">
        <f>'MSAR Data'!AS44</f>
        <v>86</v>
      </c>
      <c r="K43">
        <f>'MSAR Data'!AT44</f>
        <v>0</v>
      </c>
      <c r="L43">
        <f>'MSAR Data'!AU44</f>
        <v>297</v>
      </c>
      <c r="M43" s="20">
        <f t="shared" si="1"/>
        <v>0.28956228956228958</v>
      </c>
      <c r="N43" s="29">
        <f t="shared" si="10"/>
        <v>0.66144200626959249</v>
      </c>
      <c r="O43" s="29">
        <f t="shared" si="10"/>
        <v>5.1620648259303722E-2</v>
      </c>
      <c r="P43" s="30">
        <f t="shared" si="2"/>
        <v>0.60982135801028881</v>
      </c>
      <c r="Q43" t="s">
        <v>429</v>
      </c>
      <c r="R43" t="s">
        <v>446</v>
      </c>
      <c r="S43" t="s">
        <v>445</v>
      </c>
      <c r="T43" t="s">
        <v>1136</v>
      </c>
      <c r="U43" s="10" t="s">
        <v>1148</v>
      </c>
      <c r="V43" s="34">
        <f t="shared" si="3"/>
        <v>0.66144200626959249</v>
      </c>
      <c r="W43">
        <f t="shared" si="4"/>
        <v>211</v>
      </c>
      <c r="X43" s="34">
        <f t="shared" si="5"/>
        <v>5.1620648259303722E-2</v>
      </c>
      <c r="Y43">
        <f t="shared" si="6"/>
        <v>86</v>
      </c>
      <c r="Z43" s="34">
        <f t="shared" si="7"/>
        <v>0.14864864864864866</v>
      </c>
      <c r="AA43">
        <f t="shared" si="8"/>
        <v>297</v>
      </c>
      <c r="AB43" s="34">
        <f>IF(T43=$T$1,Z43,IF('School List &amp; Interviews'!$F$13='Private Narrowly Selective'!C43,V43,X43))</f>
        <v>5.1620648259303722E-2</v>
      </c>
      <c r="AC43">
        <f>IF(T43=$T$1,AA43,IF('School List &amp; Interviews'!$F$13='Private Narrowly Selective'!C43,W43,Y43))</f>
        <v>86</v>
      </c>
    </row>
    <row r="44" spans="1:29" hidden="1">
      <c r="A44">
        <f t="shared" si="9"/>
        <v>39</v>
      </c>
      <c r="B44" t="s">
        <v>132</v>
      </c>
      <c r="C44" t="s">
        <v>1102</v>
      </c>
      <c r="D44" t="s">
        <v>267</v>
      </c>
      <c r="E44">
        <f>'MSAR Data'!AN45</f>
        <v>1381</v>
      </c>
      <c r="F44">
        <f>'MSAR Data'!AO45</f>
        <v>13160</v>
      </c>
      <c r="G44">
        <f>'MSAR Data'!AP45</f>
        <v>46</v>
      </c>
      <c r="H44">
        <f>'MSAR Data'!AQ45</f>
        <v>14587</v>
      </c>
      <c r="I44">
        <f>'MSAR Data'!AR45</f>
        <v>331</v>
      </c>
      <c r="J44">
        <f>'MSAR Data'!AS45</f>
        <v>729</v>
      </c>
      <c r="K44">
        <f>'MSAR Data'!AT45</f>
        <v>1</v>
      </c>
      <c r="L44">
        <f>'MSAR Data'!AU45</f>
        <v>1061</v>
      </c>
      <c r="M44" s="20">
        <f t="shared" si="1"/>
        <v>0.68708765315739873</v>
      </c>
      <c r="N44" s="29">
        <f t="shared" si="10"/>
        <v>0.23968139029688632</v>
      </c>
      <c r="O44" s="29">
        <f t="shared" si="10"/>
        <v>5.53951367781155E-2</v>
      </c>
      <c r="P44" s="30">
        <f t="shared" si="2"/>
        <v>0.18428625351877082</v>
      </c>
      <c r="Q44" t="s">
        <v>304</v>
      </c>
      <c r="R44" t="s">
        <v>22</v>
      </c>
      <c r="S44" t="s">
        <v>452</v>
      </c>
      <c r="T44" t="s">
        <v>1134</v>
      </c>
      <c r="U44" s="10" t="s">
        <v>1149</v>
      </c>
      <c r="V44" s="34">
        <f t="shared" si="3"/>
        <v>0.23968139029688632</v>
      </c>
      <c r="W44">
        <f t="shared" si="4"/>
        <v>331</v>
      </c>
      <c r="X44" s="34">
        <f t="shared" si="5"/>
        <v>5.53951367781155E-2</v>
      </c>
      <c r="Y44">
        <f t="shared" si="6"/>
        <v>729</v>
      </c>
      <c r="Z44" s="34">
        <f t="shared" si="7"/>
        <v>7.2735997806265856E-2</v>
      </c>
      <c r="AA44">
        <f t="shared" si="8"/>
        <v>1061</v>
      </c>
      <c r="AB44" s="34">
        <f>IF(T44=$T$1,Z44,IF('School List &amp; Interviews'!$F$13='Private Narrowly Selective'!C44,V44,X44))</f>
        <v>5.53951367781155E-2</v>
      </c>
      <c r="AC44">
        <f>IF(T44=$T$1,AA44,IF('School List &amp; Interviews'!$F$13='Private Narrowly Selective'!C44,W44,Y44))</f>
        <v>729</v>
      </c>
    </row>
    <row r="45" spans="1:29">
      <c r="A45">
        <f t="shared" si="9"/>
        <v>40</v>
      </c>
      <c r="B45" t="s">
        <v>134</v>
      </c>
      <c r="C45" t="s">
        <v>1095</v>
      </c>
      <c r="D45" t="s">
        <v>267</v>
      </c>
      <c r="E45">
        <f>'MSAR Data'!AN46</f>
        <v>2901</v>
      </c>
      <c r="F45">
        <f>'MSAR Data'!AO46</f>
        <v>3636</v>
      </c>
      <c r="G45">
        <f>'MSAR Data'!AP46</f>
        <v>325</v>
      </c>
      <c r="H45">
        <f>'MSAR Data'!AQ46</f>
        <v>6862</v>
      </c>
      <c r="I45">
        <f>'MSAR Data'!AR46</f>
        <v>164</v>
      </c>
      <c r="J45">
        <f>'MSAR Data'!AS46</f>
        <v>195</v>
      </c>
      <c r="K45">
        <f>'MSAR Data'!AT46</f>
        <v>32</v>
      </c>
      <c r="L45">
        <f>'MSAR Data'!AU46</f>
        <v>391</v>
      </c>
      <c r="M45" s="20">
        <f t="shared" si="1"/>
        <v>0.49872122762148335</v>
      </c>
      <c r="N45" s="29">
        <f t="shared" si="10"/>
        <v>5.6532230265425712E-2</v>
      </c>
      <c r="O45" s="29">
        <f t="shared" si="10"/>
        <v>5.3630363036303627E-2</v>
      </c>
      <c r="P45" s="30">
        <f t="shared" si="2"/>
        <v>2.9018672291220848E-3</v>
      </c>
      <c r="Q45" t="s">
        <v>304</v>
      </c>
      <c r="R45" t="s">
        <v>453</v>
      </c>
      <c r="S45" t="s">
        <v>454</v>
      </c>
      <c r="T45" t="s">
        <v>1136</v>
      </c>
      <c r="U45" s="10" t="s">
        <v>1150</v>
      </c>
      <c r="V45" s="34">
        <f t="shared" si="3"/>
        <v>5.6532230265425712E-2</v>
      </c>
      <c r="W45">
        <f t="shared" si="4"/>
        <v>164</v>
      </c>
      <c r="X45" s="34">
        <f t="shared" si="5"/>
        <v>5.3630363036303627E-2</v>
      </c>
      <c r="Y45">
        <f t="shared" si="6"/>
        <v>195</v>
      </c>
      <c r="Z45" s="34">
        <f t="shared" si="7"/>
        <v>5.6980472165549405E-2</v>
      </c>
      <c r="AA45">
        <f t="shared" si="8"/>
        <v>391</v>
      </c>
      <c r="AB45" s="34">
        <f>IF(T45=$T$1,Z45,IF('School List &amp; Interviews'!$F$13='Private Narrowly Selective'!C45,V45,X45))</f>
        <v>5.3630363036303627E-2</v>
      </c>
      <c r="AC45">
        <f>IF(T45=$T$1,AA45,IF('School List &amp; Interviews'!$F$13='Private Narrowly Selective'!C45,W45,Y45))</f>
        <v>195</v>
      </c>
    </row>
    <row r="46" spans="1:29" hidden="1">
      <c r="A46">
        <f t="shared" si="9"/>
        <v>41</v>
      </c>
      <c r="B46" t="s">
        <v>137</v>
      </c>
      <c r="C46" t="s">
        <v>1110</v>
      </c>
      <c r="D46" t="s">
        <v>316</v>
      </c>
      <c r="E46">
        <f>'MSAR Data'!AN47</f>
        <v>754</v>
      </c>
      <c r="F46">
        <f>'MSAR Data'!AO47</f>
        <v>3763</v>
      </c>
      <c r="G46">
        <f>'MSAR Data'!AP47</f>
        <v>181</v>
      </c>
      <c r="H46">
        <f>'MSAR Data'!AQ47</f>
        <v>4698</v>
      </c>
      <c r="I46">
        <f>'MSAR Data'!AR47</f>
        <v>449</v>
      </c>
      <c r="J46">
        <f>'MSAR Data'!AS47</f>
        <v>64</v>
      </c>
      <c r="K46">
        <f>'MSAR Data'!AT47</f>
        <v>0</v>
      </c>
      <c r="L46">
        <f>'MSAR Data'!AU47</f>
        <v>513</v>
      </c>
      <c r="M46" s="20">
        <f t="shared" si="1"/>
        <v>0.12475633528265107</v>
      </c>
      <c r="N46" s="29">
        <f t="shared" si="10"/>
        <v>0.5954907161803713</v>
      </c>
      <c r="O46" s="29">
        <f t="shared" si="10"/>
        <v>1.7007706617060855E-2</v>
      </c>
      <c r="P46" s="30">
        <f t="shared" si="2"/>
        <v>0.57848300956331045</v>
      </c>
      <c r="Q46" t="s">
        <v>304</v>
      </c>
      <c r="R46" t="s">
        <v>458</v>
      </c>
      <c r="S46" t="s">
        <v>459</v>
      </c>
      <c r="T46" t="s">
        <v>1136</v>
      </c>
      <c r="U46" s="10" t="s">
        <v>1197</v>
      </c>
      <c r="V46" s="34">
        <f t="shared" si="3"/>
        <v>0.5954907161803713</v>
      </c>
      <c r="W46">
        <f t="shared" si="4"/>
        <v>449</v>
      </c>
      <c r="X46" s="34">
        <f t="shared" si="5"/>
        <v>1.7007706617060855E-2</v>
      </c>
      <c r="Y46">
        <f t="shared" si="6"/>
        <v>64</v>
      </c>
      <c r="Z46" s="34">
        <f t="shared" si="7"/>
        <v>0.10919540229885058</v>
      </c>
      <c r="AA46">
        <f t="shared" si="8"/>
        <v>513</v>
      </c>
      <c r="AB46" s="34">
        <f>IF(T46=$T$1,Z46,IF('School List &amp; Interviews'!$F$13='Private Narrowly Selective'!C46,V46,X46))</f>
        <v>1.7007706617060855E-2</v>
      </c>
      <c r="AC46">
        <f>IF(T46=$T$1,AA46,IF('School List &amp; Interviews'!$F$13='Private Narrowly Selective'!C46,W46,Y46))</f>
        <v>64</v>
      </c>
    </row>
    <row r="47" spans="1:29" hidden="1">
      <c r="A47">
        <f t="shared" si="9"/>
        <v>42</v>
      </c>
      <c r="B47" t="s">
        <v>140</v>
      </c>
      <c r="C47" t="s">
        <v>1110</v>
      </c>
      <c r="D47" t="s">
        <v>316</v>
      </c>
      <c r="E47">
        <f>'MSAR Data'!AN48</f>
        <v>709</v>
      </c>
      <c r="F47">
        <f>'MSAR Data'!AO48</f>
        <v>4946</v>
      </c>
      <c r="G47">
        <f>'MSAR Data'!AP48</f>
        <v>12</v>
      </c>
      <c r="H47">
        <f>'MSAR Data'!AQ48</f>
        <v>5667</v>
      </c>
      <c r="I47">
        <f>'MSAR Data'!AR48</f>
        <v>349</v>
      </c>
      <c r="J47">
        <f>'MSAR Data'!AS48</f>
        <v>20</v>
      </c>
      <c r="K47">
        <f>'MSAR Data'!AT48</f>
        <v>0</v>
      </c>
      <c r="L47">
        <f>'MSAR Data'!AU48</f>
        <v>369</v>
      </c>
      <c r="M47" s="20">
        <f t="shared" si="1"/>
        <v>5.4200542005420058E-2</v>
      </c>
      <c r="N47" s="29">
        <f t="shared" si="10"/>
        <v>0.49224259520451341</v>
      </c>
      <c r="O47" s="29">
        <f t="shared" si="10"/>
        <v>4.0436716538617065E-3</v>
      </c>
      <c r="P47" s="30">
        <f t="shared" si="2"/>
        <v>0.4881989235506517</v>
      </c>
      <c r="Q47" t="s">
        <v>304</v>
      </c>
      <c r="R47" t="s">
        <v>462</v>
      </c>
      <c r="S47" t="s">
        <v>463</v>
      </c>
      <c r="T47" t="s">
        <v>1136</v>
      </c>
      <c r="U47" s="10" t="s">
        <v>1197</v>
      </c>
      <c r="V47" s="34">
        <f t="shared" si="3"/>
        <v>0.49224259520451341</v>
      </c>
      <c r="W47">
        <f t="shared" si="4"/>
        <v>349</v>
      </c>
      <c r="X47" s="34">
        <f t="shared" si="5"/>
        <v>4.0436716538617065E-3</v>
      </c>
      <c r="Y47">
        <f t="shared" si="6"/>
        <v>20</v>
      </c>
      <c r="Z47" s="34">
        <f t="shared" si="7"/>
        <v>6.5113816834303867E-2</v>
      </c>
      <c r="AA47">
        <f t="shared" si="8"/>
        <v>369</v>
      </c>
      <c r="AB47" s="34">
        <f>IF(T47=$T$1,Z47,IF('School List &amp; Interviews'!$F$13='Private Narrowly Selective'!C47,V47,X47))</f>
        <v>4.0436716538617065E-3</v>
      </c>
      <c r="AC47">
        <f>IF(T47=$T$1,AA47,IF('School List &amp; Interviews'!$F$13='Private Narrowly Selective'!C47,W47,Y47))</f>
        <v>20</v>
      </c>
    </row>
    <row r="48" spans="1:29" hidden="1">
      <c r="A48">
        <f t="shared" si="9"/>
        <v>43</v>
      </c>
      <c r="B48" t="s">
        <v>142</v>
      </c>
      <c r="C48" t="s">
        <v>1096</v>
      </c>
      <c r="D48" t="s">
        <v>267</v>
      </c>
      <c r="E48">
        <f>'MSAR Data'!AN49</f>
        <v>1791</v>
      </c>
      <c r="F48">
        <f>'MSAR Data'!AO49</f>
        <v>14103</v>
      </c>
      <c r="G48">
        <f>'MSAR Data'!AP49</f>
        <v>145</v>
      </c>
      <c r="H48">
        <f>'MSAR Data'!AQ49</f>
        <v>16039</v>
      </c>
      <c r="I48">
        <f>'MSAR Data'!AR49</f>
        <v>85</v>
      </c>
      <c r="J48">
        <f>'MSAR Data'!AS49</f>
        <v>459</v>
      </c>
      <c r="K48">
        <f>'MSAR Data'!AT49</f>
        <v>6</v>
      </c>
      <c r="L48">
        <f>'MSAR Data'!AU49</f>
        <v>550</v>
      </c>
      <c r="M48" s="20">
        <f t="shared" si="1"/>
        <v>0.83454545454545459</v>
      </c>
      <c r="N48" s="29">
        <f t="shared" si="10"/>
        <v>4.7459519821328865E-2</v>
      </c>
      <c r="O48" s="29">
        <f t="shared" si="10"/>
        <v>3.2546266751754947E-2</v>
      </c>
      <c r="P48" s="30">
        <f t="shared" si="2"/>
        <v>1.4913253069573917E-2</v>
      </c>
      <c r="Q48" t="s">
        <v>304</v>
      </c>
      <c r="R48" t="s">
        <v>466</v>
      </c>
      <c r="S48" t="s">
        <v>465</v>
      </c>
      <c r="T48" t="s">
        <v>1135</v>
      </c>
      <c r="U48" s="10"/>
      <c r="V48" s="34">
        <f t="shared" si="3"/>
        <v>4.7459519821328865E-2</v>
      </c>
      <c r="W48">
        <f t="shared" si="4"/>
        <v>85</v>
      </c>
      <c r="X48" s="34">
        <f t="shared" si="5"/>
        <v>3.2546266751754947E-2</v>
      </c>
      <c r="Y48">
        <f t="shared" si="6"/>
        <v>459</v>
      </c>
      <c r="Z48" s="34">
        <f t="shared" si="7"/>
        <v>3.429141467672548E-2</v>
      </c>
      <c r="AA48">
        <f t="shared" si="8"/>
        <v>550</v>
      </c>
      <c r="AB48" s="34">
        <f>IF(T48=$T$1,Z48,IF('School List &amp; Interviews'!$F$13='Private Narrowly Selective'!C48,V48,X48))</f>
        <v>3.429141467672548E-2</v>
      </c>
      <c r="AC48">
        <f>IF(T48=$T$1,AA48,IF('School List &amp; Interviews'!$F$13='Private Narrowly Selective'!C48,W48,Y48))</f>
        <v>550</v>
      </c>
    </row>
    <row r="49" spans="1:29" hidden="1">
      <c r="A49">
        <f t="shared" si="9"/>
        <v>44</v>
      </c>
      <c r="B49" t="s">
        <v>144</v>
      </c>
      <c r="C49" t="s">
        <v>1111</v>
      </c>
      <c r="D49" t="s">
        <v>316</v>
      </c>
      <c r="E49">
        <f>'MSAR Data'!AN50</f>
        <v>197</v>
      </c>
      <c r="F49">
        <f>'MSAR Data'!AO50</f>
        <v>2118</v>
      </c>
      <c r="G49">
        <f>'MSAR Data'!AP50</f>
        <v>7</v>
      </c>
      <c r="H49">
        <f>'MSAR Data'!AQ50</f>
        <v>2322</v>
      </c>
      <c r="I49">
        <f>'MSAR Data'!AR50</f>
        <v>148</v>
      </c>
      <c r="J49">
        <f>'MSAR Data'!AS50</f>
        <v>61</v>
      </c>
      <c r="K49">
        <f>'MSAR Data'!AT50</f>
        <v>0</v>
      </c>
      <c r="L49">
        <f>'MSAR Data'!AU50</f>
        <v>209</v>
      </c>
      <c r="M49" s="20">
        <f t="shared" si="1"/>
        <v>0.291866028708134</v>
      </c>
      <c r="N49" s="29">
        <f t="shared" si="10"/>
        <v>0.75126903553299496</v>
      </c>
      <c r="O49" s="29">
        <f t="shared" si="10"/>
        <v>2.8800755429650614E-2</v>
      </c>
      <c r="P49" s="30">
        <f t="shared" si="2"/>
        <v>0.7224682801033443</v>
      </c>
      <c r="Q49" t="s">
        <v>429</v>
      </c>
      <c r="R49" t="s">
        <v>469</v>
      </c>
      <c r="S49" t="s">
        <v>470</v>
      </c>
      <c r="T49" t="s">
        <v>1136</v>
      </c>
      <c r="U49" s="10" t="s">
        <v>1197</v>
      </c>
      <c r="V49" s="34">
        <f t="shared" si="3"/>
        <v>0.75126903553299496</v>
      </c>
      <c r="W49">
        <f t="shared" si="4"/>
        <v>148</v>
      </c>
      <c r="X49" s="34">
        <f t="shared" si="5"/>
        <v>2.8800755429650614E-2</v>
      </c>
      <c r="Y49">
        <f t="shared" si="6"/>
        <v>61</v>
      </c>
      <c r="Z49" s="34">
        <f t="shared" si="7"/>
        <v>9.0008613264427217E-2</v>
      </c>
      <c r="AA49">
        <f t="shared" si="8"/>
        <v>209</v>
      </c>
      <c r="AB49" s="34">
        <f>IF(T49=$T$1,Z49,IF('School List &amp; Interviews'!$F$13='Private Narrowly Selective'!C49,V49,X49))</f>
        <v>2.8800755429650614E-2</v>
      </c>
      <c r="AC49">
        <f>IF(T49=$T$1,AA49,IF('School List &amp; Interviews'!$F$13='Private Narrowly Selective'!C49,W49,Y49))</f>
        <v>61</v>
      </c>
    </row>
    <row r="50" spans="1:29" hidden="1">
      <c r="A50">
        <f t="shared" si="9"/>
        <v>45</v>
      </c>
      <c r="B50" t="s">
        <v>147</v>
      </c>
      <c r="C50" t="s">
        <v>1112</v>
      </c>
      <c r="D50" t="s">
        <v>267</v>
      </c>
      <c r="E50">
        <f>'MSAR Data'!AN51</f>
        <v>354</v>
      </c>
      <c r="F50">
        <f>'MSAR Data'!AO51</f>
        <v>4789</v>
      </c>
      <c r="G50">
        <f>'MSAR Data'!AP51</f>
        <v>180</v>
      </c>
      <c r="H50">
        <f>'MSAR Data'!AQ51</f>
        <v>5323</v>
      </c>
      <c r="I50">
        <f>'MSAR Data'!AR51</f>
        <v>129</v>
      </c>
      <c r="J50">
        <f>'MSAR Data'!AS51</f>
        <v>664</v>
      </c>
      <c r="K50">
        <f>'MSAR Data'!AT51</f>
        <v>30</v>
      </c>
      <c r="L50">
        <f>'MSAR Data'!AU51</f>
        <v>823</v>
      </c>
      <c r="M50" s="20">
        <f t="shared" si="1"/>
        <v>0.80680437424058327</v>
      </c>
      <c r="N50" s="29">
        <f t="shared" si="10"/>
        <v>0.36440677966101692</v>
      </c>
      <c r="O50" s="29">
        <f t="shared" si="10"/>
        <v>0.13865107538108165</v>
      </c>
      <c r="P50" s="30">
        <f t="shared" si="2"/>
        <v>0.22575570427993527</v>
      </c>
      <c r="Q50" t="s">
        <v>304</v>
      </c>
      <c r="R50" t="s">
        <v>474</v>
      </c>
      <c r="S50" t="s">
        <v>22</v>
      </c>
      <c r="T50" t="s">
        <v>1135</v>
      </c>
      <c r="U50" s="10"/>
      <c r="V50" s="34">
        <f t="shared" si="3"/>
        <v>0.36440677966101692</v>
      </c>
      <c r="W50">
        <f t="shared" si="4"/>
        <v>129</v>
      </c>
      <c r="X50" s="34">
        <f t="shared" si="5"/>
        <v>0.13865107538108165</v>
      </c>
      <c r="Y50">
        <f t="shared" si="6"/>
        <v>664</v>
      </c>
      <c r="Z50" s="34">
        <f t="shared" si="7"/>
        <v>0.15461206086793161</v>
      </c>
      <c r="AA50">
        <f t="shared" si="8"/>
        <v>823</v>
      </c>
      <c r="AB50" s="34">
        <f>IF(T50=$T$1,Z50,IF('School List &amp; Interviews'!$F$13='Private Narrowly Selective'!C50,V50,X50))</f>
        <v>0.15461206086793161</v>
      </c>
      <c r="AC50">
        <f>IF(T50=$T$1,AA50,IF('School List &amp; Interviews'!$F$13='Private Narrowly Selective'!C50,W50,Y50))</f>
        <v>823</v>
      </c>
    </row>
    <row r="51" spans="1:29" hidden="1">
      <c r="A51">
        <f t="shared" si="9"/>
        <v>46</v>
      </c>
      <c r="B51" t="s">
        <v>149</v>
      </c>
      <c r="C51" t="s">
        <v>1092</v>
      </c>
      <c r="D51" t="s">
        <v>316</v>
      </c>
      <c r="E51">
        <f>'MSAR Data'!AN52</f>
        <v>5061</v>
      </c>
      <c r="F51">
        <f>'MSAR Data'!AO52</f>
        <v>1540</v>
      </c>
      <c r="G51">
        <f>'MSAR Data'!AP52</f>
        <v>40</v>
      </c>
      <c r="H51">
        <f>'MSAR Data'!AQ52</f>
        <v>6641</v>
      </c>
      <c r="I51">
        <f>'MSAR Data'!AR52</f>
        <v>1058</v>
      </c>
      <c r="J51">
        <f>'MSAR Data'!AS52</f>
        <v>87</v>
      </c>
      <c r="K51">
        <f>'MSAR Data'!AT52</f>
        <v>0</v>
      </c>
      <c r="L51">
        <f>'MSAR Data'!AU52</f>
        <v>1145</v>
      </c>
      <c r="M51" s="20">
        <f t="shared" si="1"/>
        <v>7.5982532751091708E-2</v>
      </c>
      <c r="N51" s="29">
        <f t="shared" si="10"/>
        <v>0.20904959494171113</v>
      </c>
      <c r="O51" s="29">
        <f t="shared" si="10"/>
        <v>5.6493506493506492E-2</v>
      </c>
      <c r="P51" s="30">
        <f t="shared" si="2"/>
        <v>0.15255608844820465</v>
      </c>
      <c r="Q51" t="s">
        <v>304</v>
      </c>
      <c r="R51" t="s">
        <v>477</v>
      </c>
      <c r="S51" t="s">
        <v>481</v>
      </c>
      <c r="T51" t="s">
        <v>1136</v>
      </c>
      <c r="U51" s="10" t="s">
        <v>1197</v>
      </c>
      <c r="V51" s="34">
        <f t="shared" si="3"/>
        <v>0.20904959494171113</v>
      </c>
      <c r="W51">
        <f t="shared" si="4"/>
        <v>1058</v>
      </c>
      <c r="X51" s="34">
        <f t="shared" si="5"/>
        <v>5.6493506493506492E-2</v>
      </c>
      <c r="Y51">
        <f t="shared" si="6"/>
        <v>87</v>
      </c>
      <c r="Z51" s="34">
        <f t="shared" si="7"/>
        <v>0.17241379310344829</v>
      </c>
      <c r="AA51">
        <f t="shared" si="8"/>
        <v>1145</v>
      </c>
      <c r="AB51" s="34">
        <f>IF(T51=$T$1,Z51,IF('School List &amp; Interviews'!$F$13='Private Narrowly Selective'!C51,V51,X51))</f>
        <v>5.6493506493506492E-2</v>
      </c>
      <c r="AC51">
        <f>IF(T51=$T$1,AA51,IF('School List &amp; Interviews'!$F$13='Private Narrowly Selective'!C51,W51,Y51))</f>
        <v>87</v>
      </c>
    </row>
    <row r="52" spans="1:29" hidden="1">
      <c r="A52">
        <f t="shared" si="9"/>
        <v>47</v>
      </c>
      <c r="B52" t="s">
        <v>150</v>
      </c>
      <c r="C52" t="s">
        <v>238</v>
      </c>
      <c r="D52" t="s">
        <v>316</v>
      </c>
      <c r="E52">
        <f>'MSAR Data'!AN53</f>
        <v>1530</v>
      </c>
      <c r="F52">
        <f>'MSAR Data'!AO53</f>
        <v>1866</v>
      </c>
      <c r="G52">
        <f>'MSAR Data'!AP53</f>
        <v>6</v>
      </c>
      <c r="H52">
        <f>'MSAR Data'!AQ53</f>
        <v>3402</v>
      </c>
      <c r="I52">
        <f>'MSAR Data'!AR53</f>
        <v>554</v>
      </c>
      <c r="J52">
        <f>'MSAR Data'!AS53</f>
        <v>37</v>
      </c>
      <c r="K52">
        <f>'MSAR Data'!AT53</f>
        <v>0</v>
      </c>
      <c r="L52">
        <f>'MSAR Data'!AU53</f>
        <v>591</v>
      </c>
      <c r="M52" s="20">
        <f t="shared" si="1"/>
        <v>6.2605752961082908E-2</v>
      </c>
      <c r="N52" s="29">
        <f t="shared" si="10"/>
        <v>0.36209150326797385</v>
      </c>
      <c r="O52" s="29">
        <f t="shared" si="10"/>
        <v>1.982851018220793E-2</v>
      </c>
      <c r="P52" s="30">
        <f t="shared" si="2"/>
        <v>0.34226299308576591</v>
      </c>
      <c r="Q52" t="s">
        <v>304</v>
      </c>
      <c r="R52" t="s">
        <v>482</v>
      </c>
      <c r="S52" t="s">
        <v>482</v>
      </c>
      <c r="T52" t="s">
        <v>1136</v>
      </c>
      <c r="U52" s="10" t="s">
        <v>1197</v>
      </c>
      <c r="V52" s="29">
        <f t="shared" si="3"/>
        <v>0.36209150326797385</v>
      </c>
      <c r="W52">
        <f t="shared" si="4"/>
        <v>554</v>
      </c>
      <c r="X52" s="29">
        <f t="shared" si="5"/>
        <v>1.982851018220793E-2</v>
      </c>
      <c r="Y52">
        <f t="shared" si="6"/>
        <v>37</v>
      </c>
      <c r="Z52" s="29">
        <f t="shared" si="7"/>
        <v>0.17372134038800705</v>
      </c>
      <c r="AA52">
        <f t="shared" si="8"/>
        <v>591</v>
      </c>
      <c r="AB52" s="29">
        <f>IF(T52=$T$1,Z52,IF('School List &amp; Interviews'!$F$13='Private Narrowly Selective'!C52,V52,X52))</f>
        <v>1.982851018220793E-2</v>
      </c>
      <c r="AC52">
        <f>IF(T52=$T$1,AA52,IF('School List &amp; Interviews'!$F$13='Private Narrowly Selective'!C52,W52,Y52))</f>
        <v>37</v>
      </c>
    </row>
    <row r="53" spans="1:29">
      <c r="A53">
        <f t="shared" si="9"/>
        <v>48</v>
      </c>
      <c r="B53" t="s">
        <v>154</v>
      </c>
      <c r="C53" t="s">
        <v>1113</v>
      </c>
      <c r="D53" t="s">
        <v>267</v>
      </c>
      <c r="E53">
        <f>'MSAR Data'!AN54</f>
        <v>813</v>
      </c>
      <c r="F53">
        <f>'MSAR Data'!AO54</f>
        <v>9915</v>
      </c>
      <c r="G53">
        <f>'MSAR Data'!AP54</f>
        <v>417</v>
      </c>
      <c r="H53">
        <f>'MSAR Data'!AQ54</f>
        <v>11145</v>
      </c>
      <c r="I53">
        <f>'MSAR Data'!AR54</f>
        <v>334</v>
      </c>
      <c r="J53">
        <f>'MSAR Data'!AS54</f>
        <v>470</v>
      </c>
      <c r="K53">
        <f>'MSAR Data'!AT54</f>
        <v>30</v>
      </c>
      <c r="L53">
        <f>'MSAR Data'!AU54</f>
        <v>834</v>
      </c>
      <c r="M53" s="20">
        <f t="shared" si="1"/>
        <v>0.56354916067146288</v>
      </c>
      <c r="N53" s="29">
        <f t="shared" si="10"/>
        <v>0.4108241082410824</v>
      </c>
      <c r="O53" s="29">
        <f t="shared" si="10"/>
        <v>4.7402924861321229E-2</v>
      </c>
      <c r="P53" s="30">
        <f t="shared" si="2"/>
        <v>0.36342118337976115</v>
      </c>
      <c r="Q53" t="s">
        <v>304</v>
      </c>
      <c r="R53" t="s">
        <v>486</v>
      </c>
      <c r="S53" t="s">
        <v>490</v>
      </c>
      <c r="T53" t="s">
        <v>1136</v>
      </c>
      <c r="U53" s="10" t="s">
        <v>1151</v>
      </c>
      <c r="V53" s="34">
        <f t="shared" si="3"/>
        <v>0.4108241082410824</v>
      </c>
      <c r="W53">
        <f t="shared" si="4"/>
        <v>334</v>
      </c>
      <c r="X53" s="34">
        <f t="shared" si="5"/>
        <v>4.7402924861321229E-2</v>
      </c>
      <c r="Y53">
        <f t="shared" si="6"/>
        <v>470</v>
      </c>
      <c r="Z53" s="34">
        <f t="shared" si="7"/>
        <v>7.4831763122476441E-2</v>
      </c>
      <c r="AA53">
        <f t="shared" si="8"/>
        <v>834</v>
      </c>
      <c r="AB53" s="34">
        <f>IF(T53=$T$1,Z53,IF('School List &amp; Interviews'!$F$13='Private Narrowly Selective'!C53,V53,X53))</f>
        <v>4.7402924861321229E-2</v>
      </c>
      <c r="AC53">
        <f>IF(T53=$T$1,AA53,IF('School List &amp; Interviews'!$F$13='Private Narrowly Selective'!C53,W53,Y53))</f>
        <v>470</v>
      </c>
    </row>
    <row r="54" spans="1:29" hidden="1">
      <c r="A54">
        <f t="shared" si="9"/>
        <v>49</v>
      </c>
      <c r="B54" t="s">
        <v>158</v>
      </c>
      <c r="C54" t="s">
        <v>1114</v>
      </c>
      <c r="D54" t="s">
        <v>316</v>
      </c>
      <c r="E54">
        <f>'MSAR Data'!AN55</f>
        <v>661</v>
      </c>
      <c r="F54">
        <f>'MSAR Data'!AO55</f>
        <v>3112</v>
      </c>
      <c r="G54">
        <f>'MSAR Data'!AP55</f>
        <v>31</v>
      </c>
      <c r="H54">
        <f>'MSAR Data'!AQ55</f>
        <v>3804</v>
      </c>
      <c r="I54">
        <f>'MSAR Data'!AR55</f>
        <v>340</v>
      </c>
      <c r="J54">
        <f>'MSAR Data'!AS55</f>
        <v>60</v>
      </c>
      <c r="K54">
        <f>'MSAR Data'!AT55</f>
        <v>0</v>
      </c>
      <c r="L54">
        <f>'MSAR Data'!AU55</f>
        <v>400</v>
      </c>
      <c r="M54" s="20">
        <f t="shared" si="1"/>
        <v>0.15</v>
      </c>
      <c r="N54" s="29">
        <f t="shared" si="10"/>
        <v>0.51437216338880487</v>
      </c>
      <c r="O54" s="29">
        <f t="shared" si="10"/>
        <v>1.9280205655526992E-2</v>
      </c>
      <c r="P54" s="30">
        <f t="shared" si="2"/>
        <v>0.49509195773327785</v>
      </c>
      <c r="Q54" t="s">
        <v>304</v>
      </c>
      <c r="R54" t="s">
        <v>493</v>
      </c>
      <c r="S54" t="s">
        <v>491</v>
      </c>
      <c r="T54" t="s">
        <v>1136</v>
      </c>
      <c r="U54" s="10" t="s">
        <v>1152</v>
      </c>
      <c r="V54" s="34">
        <f t="shared" si="3"/>
        <v>0.51437216338880487</v>
      </c>
      <c r="W54">
        <f t="shared" si="4"/>
        <v>340</v>
      </c>
      <c r="X54" s="34">
        <f t="shared" si="5"/>
        <v>1.9280205655526992E-2</v>
      </c>
      <c r="Y54">
        <f t="shared" si="6"/>
        <v>60</v>
      </c>
      <c r="Z54" s="34">
        <f t="shared" si="7"/>
        <v>0.10515247108307045</v>
      </c>
      <c r="AA54">
        <f t="shared" si="8"/>
        <v>400</v>
      </c>
      <c r="AB54" s="34">
        <f>IF(T54=$T$1,Z54,IF('School List &amp; Interviews'!$F$13='Private Narrowly Selective'!C54,V54,X54))</f>
        <v>1.9280205655526992E-2</v>
      </c>
      <c r="AC54">
        <f>IF(T54=$T$1,AA54,IF('School List &amp; Interviews'!$F$13='Private Narrowly Selective'!C54,W54,Y54))</f>
        <v>60</v>
      </c>
    </row>
    <row r="55" spans="1:29">
      <c r="A55">
        <f t="shared" si="9"/>
        <v>50</v>
      </c>
      <c r="B55" t="s">
        <v>161</v>
      </c>
      <c r="C55" t="s">
        <v>1103</v>
      </c>
      <c r="D55" t="s">
        <v>267</v>
      </c>
      <c r="E55">
        <f>'MSAR Data'!AN56</f>
        <v>402</v>
      </c>
      <c r="F55">
        <f>'MSAR Data'!AO56</f>
        <v>8836</v>
      </c>
      <c r="G55">
        <f>'MSAR Data'!AP56</f>
        <v>359</v>
      </c>
      <c r="H55">
        <f>'MSAR Data'!AQ56</f>
        <v>9597</v>
      </c>
      <c r="I55">
        <f>'MSAR Data'!AR56</f>
        <v>194</v>
      </c>
      <c r="J55">
        <f>'MSAR Data'!AS56</f>
        <v>24</v>
      </c>
      <c r="K55">
        <f>'MSAR Data'!AT56</f>
        <v>0</v>
      </c>
      <c r="L55">
        <f>'MSAR Data'!AU56</f>
        <v>218</v>
      </c>
      <c r="M55" s="20">
        <f t="shared" si="1"/>
        <v>0.11009174311926606</v>
      </c>
      <c r="N55" s="29">
        <f t="shared" si="10"/>
        <v>0.48258706467661694</v>
      </c>
      <c r="O55" s="29">
        <f t="shared" si="10"/>
        <v>2.716161158895428E-3</v>
      </c>
      <c r="P55" s="30">
        <f t="shared" si="2"/>
        <v>0.47987090351772149</v>
      </c>
      <c r="Q55" t="s">
        <v>304</v>
      </c>
      <c r="R55" t="s">
        <v>363</v>
      </c>
      <c r="S55" t="s">
        <v>498</v>
      </c>
      <c r="T55" t="s">
        <v>1136</v>
      </c>
      <c r="U55" s="10" t="s">
        <v>1153</v>
      </c>
      <c r="V55" s="34">
        <f t="shared" si="3"/>
        <v>0.48258706467661694</v>
      </c>
      <c r="W55">
        <f t="shared" si="4"/>
        <v>194</v>
      </c>
      <c r="X55" s="34">
        <f t="shared" si="5"/>
        <v>2.716161158895428E-3</v>
      </c>
      <c r="Y55">
        <f t="shared" si="6"/>
        <v>24</v>
      </c>
      <c r="Z55" s="34">
        <f t="shared" si="7"/>
        <v>2.2715431905803898E-2</v>
      </c>
      <c r="AA55">
        <f t="shared" si="8"/>
        <v>218</v>
      </c>
      <c r="AB55" s="34">
        <f>IF(T55=$T$1,Z55,IF('School List &amp; Interviews'!$F$13='Private Narrowly Selective'!C55,V55,X55))</f>
        <v>2.716161158895428E-3</v>
      </c>
      <c r="AC55">
        <f>IF(T55=$T$1,AA55,IF('School List &amp; Interviews'!$F$13='Private Narrowly Selective'!C55,W55,Y55))</f>
        <v>24</v>
      </c>
    </row>
    <row r="56" spans="1:29">
      <c r="A56">
        <f t="shared" si="9"/>
        <v>51</v>
      </c>
      <c r="B56" t="s">
        <v>163</v>
      </c>
      <c r="C56" t="s">
        <v>238</v>
      </c>
      <c r="D56" t="s">
        <v>267</v>
      </c>
      <c r="E56">
        <f>'MSAR Data'!AN57</f>
        <v>1512</v>
      </c>
      <c r="F56">
        <f>'MSAR Data'!AO57</f>
        <v>1</v>
      </c>
      <c r="G56">
        <f>'MSAR Data'!AP57</f>
        <v>2</v>
      </c>
      <c r="H56">
        <f>'MSAR Data'!AQ57</f>
        <v>1515</v>
      </c>
      <c r="I56">
        <f>'MSAR Data'!AR57</f>
        <v>389</v>
      </c>
      <c r="J56">
        <f>'MSAR Data'!AS57</f>
        <v>0</v>
      </c>
      <c r="K56">
        <f>'MSAR Data'!AT57</f>
        <v>0</v>
      </c>
      <c r="L56">
        <f>'MSAR Data'!AU57</f>
        <v>389</v>
      </c>
      <c r="M56" s="20">
        <f t="shared" si="1"/>
        <v>0</v>
      </c>
      <c r="N56" s="29">
        <f t="shared" si="10"/>
        <v>0.25727513227513227</v>
      </c>
      <c r="O56" s="29">
        <f t="shared" si="10"/>
        <v>0</v>
      </c>
      <c r="P56" s="30">
        <f t="shared" si="2"/>
        <v>0.25727513227513227</v>
      </c>
      <c r="Q56" t="s">
        <v>299</v>
      </c>
      <c r="S56" t="s">
        <v>500</v>
      </c>
      <c r="T56" t="s">
        <v>1136</v>
      </c>
      <c r="U56" s="10" t="s">
        <v>1208</v>
      </c>
      <c r="V56" s="34">
        <f t="shared" si="3"/>
        <v>0.25727513227513227</v>
      </c>
      <c r="W56">
        <f t="shared" si="4"/>
        <v>389</v>
      </c>
      <c r="X56" s="34">
        <f t="shared" si="5"/>
        <v>0</v>
      </c>
      <c r="Y56">
        <f t="shared" si="6"/>
        <v>0</v>
      </c>
      <c r="Z56" s="34">
        <f t="shared" si="7"/>
        <v>0.25676567656765675</v>
      </c>
      <c r="AA56">
        <f t="shared" si="8"/>
        <v>389</v>
      </c>
      <c r="AB56" s="34">
        <f>IF(T56=$T$1,Z56,IF('School List &amp; Interviews'!$F$13='Private Narrowly Selective'!C56,V56,X56))</f>
        <v>0</v>
      </c>
      <c r="AC56">
        <f>IF(T56=$T$1,AA56,IF('School List &amp; Interviews'!$F$13='Private Narrowly Selective'!C56,W56,Y56))</f>
        <v>0</v>
      </c>
    </row>
    <row r="57" spans="1:29" hidden="1">
      <c r="A57">
        <f t="shared" si="9"/>
        <v>52</v>
      </c>
      <c r="B57" t="s">
        <v>166</v>
      </c>
      <c r="C57" t="s">
        <v>1098</v>
      </c>
      <c r="D57" t="s">
        <v>316</v>
      </c>
      <c r="E57">
        <f>'MSAR Data'!AN58</f>
        <v>1857</v>
      </c>
      <c r="F57">
        <f>'MSAR Data'!AO58</f>
        <v>8936</v>
      </c>
      <c r="G57">
        <f>'MSAR Data'!AP58</f>
        <v>612</v>
      </c>
      <c r="H57">
        <f>'MSAR Data'!AQ58</f>
        <v>11405</v>
      </c>
      <c r="I57">
        <f>'MSAR Data'!AR58</f>
        <v>426</v>
      </c>
      <c r="J57">
        <f>'MSAR Data'!AS58</f>
        <v>90</v>
      </c>
      <c r="K57">
        <f>'MSAR Data'!AT58</f>
        <v>0</v>
      </c>
      <c r="L57">
        <f>'MSAR Data'!AU58</f>
        <v>516</v>
      </c>
      <c r="M57" s="20">
        <f t="shared" si="1"/>
        <v>0.1744186046511628</v>
      </c>
      <c r="N57" s="29">
        <f t="shared" si="10"/>
        <v>0.22940226171243941</v>
      </c>
      <c r="O57" s="29">
        <f t="shared" si="10"/>
        <v>1.0071620411817368E-2</v>
      </c>
      <c r="P57" s="30">
        <f t="shared" si="2"/>
        <v>0.21933064130062205</v>
      </c>
      <c r="Q57" t="s">
        <v>304</v>
      </c>
      <c r="R57" t="s">
        <v>504</v>
      </c>
      <c r="S57" t="s">
        <v>505</v>
      </c>
      <c r="T57" t="s">
        <v>1136</v>
      </c>
      <c r="U57" s="10" t="s">
        <v>1208</v>
      </c>
      <c r="V57" s="34">
        <f t="shared" si="3"/>
        <v>0.22940226171243941</v>
      </c>
      <c r="W57">
        <f t="shared" si="4"/>
        <v>426</v>
      </c>
      <c r="X57" s="34">
        <f t="shared" si="5"/>
        <v>1.0071620411817368E-2</v>
      </c>
      <c r="Y57">
        <f t="shared" si="6"/>
        <v>90</v>
      </c>
      <c r="Z57" s="34">
        <f t="shared" si="7"/>
        <v>4.5243314335817623E-2</v>
      </c>
      <c r="AA57">
        <f t="shared" si="8"/>
        <v>516</v>
      </c>
      <c r="AB57" s="34">
        <f>IF(T57=$T$1,Z57,IF('School List &amp; Interviews'!$F$13='Private Narrowly Selective'!C57,V57,X57))</f>
        <v>1.0071620411817368E-2</v>
      </c>
      <c r="AC57">
        <f>IF(T57=$T$1,AA57,IF('School List &amp; Interviews'!$F$13='Private Narrowly Selective'!C57,W57,Y57))</f>
        <v>90</v>
      </c>
    </row>
    <row r="58" spans="1:29">
      <c r="A58">
        <f t="shared" si="9"/>
        <v>53</v>
      </c>
      <c r="B58" t="s">
        <v>170</v>
      </c>
      <c r="C58" t="s">
        <v>238</v>
      </c>
      <c r="D58" t="s">
        <v>267</v>
      </c>
      <c r="E58">
        <f>'MSAR Data'!AN59</f>
        <v>980</v>
      </c>
      <c r="F58">
        <f>'MSAR Data'!AO59</f>
        <v>7333</v>
      </c>
      <c r="G58">
        <f>'MSAR Data'!AP59</f>
        <v>80</v>
      </c>
      <c r="H58">
        <f>'MSAR Data'!AQ59</f>
        <v>8393</v>
      </c>
      <c r="I58">
        <f>'MSAR Data'!AR59</f>
        <v>185</v>
      </c>
      <c r="J58">
        <f>'MSAR Data'!AS59</f>
        <v>382</v>
      </c>
      <c r="K58">
        <f>'MSAR Data'!AT59</f>
        <v>0</v>
      </c>
      <c r="L58">
        <f>'MSAR Data'!AU59</f>
        <v>567</v>
      </c>
      <c r="M58" s="20">
        <f t="shared" si="1"/>
        <v>0.67372134038800702</v>
      </c>
      <c r="N58" s="29">
        <f t="shared" si="10"/>
        <v>0.18877551020408162</v>
      </c>
      <c r="O58" s="29">
        <f t="shared" si="10"/>
        <v>5.2093276967134873E-2</v>
      </c>
      <c r="P58" s="30">
        <f t="shared" si="2"/>
        <v>0.13668223323694675</v>
      </c>
      <c r="Q58" t="s">
        <v>304</v>
      </c>
      <c r="R58" t="s">
        <v>507</v>
      </c>
      <c r="S58" t="s">
        <v>508</v>
      </c>
      <c r="T58" t="s">
        <v>1136</v>
      </c>
      <c r="U58" s="10" t="s">
        <v>1209</v>
      </c>
      <c r="V58" s="34">
        <f t="shared" si="3"/>
        <v>0.18877551020408162</v>
      </c>
      <c r="W58">
        <f t="shared" si="4"/>
        <v>185</v>
      </c>
      <c r="X58" s="34">
        <f t="shared" si="5"/>
        <v>5.2093276967134873E-2</v>
      </c>
      <c r="Y58">
        <f t="shared" si="6"/>
        <v>382</v>
      </c>
      <c r="Z58" s="34">
        <f t="shared" si="7"/>
        <v>6.7556296914095079E-2</v>
      </c>
      <c r="AA58">
        <f t="shared" si="8"/>
        <v>567</v>
      </c>
      <c r="AB58" s="34">
        <f>IF(T58=$T$1,Z58,IF('School List &amp; Interviews'!$F$13='Private Narrowly Selective'!C58,V58,X58))</f>
        <v>5.2093276967134873E-2</v>
      </c>
      <c r="AC58">
        <f>IF(T58=$T$1,AA58,IF('School List &amp; Interviews'!$F$13='Private Narrowly Selective'!C58,W58,Y58))</f>
        <v>382</v>
      </c>
    </row>
    <row r="59" spans="1:29" hidden="1">
      <c r="A59">
        <f t="shared" si="9"/>
        <v>54</v>
      </c>
      <c r="B59" t="s">
        <v>172</v>
      </c>
      <c r="C59" t="s">
        <v>1091</v>
      </c>
      <c r="D59" t="s">
        <v>267</v>
      </c>
      <c r="E59">
        <f>'MSAR Data'!AN60</f>
        <v>2513</v>
      </c>
      <c r="F59">
        <f>'MSAR Data'!AO60</f>
        <v>11815</v>
      </c>
      <c r="G59">
        <f>'MSAR Data'!AP60</f>
        <v>782</v>
      </c>
      <c r="H59">
        <f>'MSAR Data'!AQ60</f>
        <v>15110</v>
      </c>
      <c r="I59">
        <f>'MSAR Data'!AR60</f>
        <v>390</v>
      </c>
      <c r="J59">
        <f>'MSAR Data'!AS60</f>
        <v>406</v>
      </c>
      <c r="K59">
        <f>'MSAR Data'!AT60</f>
        <v>16</v>
      </c>
      <c r="L59">
        <f>'MSAR Data'!AU60</f>
        <v>812</v>
      </c>
      <c r="M59" s="20">
        <f t="shared" si="1"/>
        <v>0.5</v>
      </c>
      <c r="N59" s="29">
        <f t="shared" si="10"/>
        <v>0.15519299641862316</v>
      </c>
      <c r="O59" s="29">
        <f t="shared" si="10"/>
        <v>3.436309775708845E-2</v>
      </c>
      <c r="P59" s="30">
        <f t="shared" si="2"/>
        <v>0.12082989866153471</v>
      </c>
      <c r="Q59" t="s">
        <v>304</v>
      </c>
      <c r="R59" t="s">
        <v>511</v>
      </c>
      <c r="S59" t="s">
        <v>22</v>
      </c>
      <c r="T59" t="s">
        <v>1135</v>
      </c>
      <c r="U59" s="10"/>
      <c r="V59" s="34">
        <f t="shared" si="3"/>
        <v>0.15519299641862316</v>
      </c>
      <c r="W59">
        <f t="shared" si="4"/>
        <v>390</v>
      </c>
      <c r="X59" s="34">
        <f t="shared" si="5"/>
        <v>3.436309775708845E-2</v>
      </c>
      <c r="Y59">
        <f t="shared" si="6"/>
        <v>406</v>
      </c>
      <c r="Z59" s="34">
        <f t="shared" si="7"/>
        <v>5.3739245532759765E-2</v>
      </c>
      <c r="AA59">
        <f t="shared" si="8"/>
        <v>812</v>
      </c>
      <c r="AB59" s="34">
        <f>IF(T59=$T$1,Z59,IF('School List &amp; Interviews'!$F$13='Private Narrowly Selective'!C59,V59,X59))</f>
        <v>5.3739245532759765E-2</v>
      </c>
      <c r="AC59">
        <f>IF(T59=$T$1,AA59,IF('School List &amp; Interviews'!$F$13='Private Narrowly Selective'!C59,W59,Y59))</f>
        <v>812</v>
      </c>
    </row>
    <row r="60" spans="1:29" hidden="1">
      <c r="A60">
        <f t="shared" si="9"/>
        <v>55</v>
      </c>
      <c r="B60" t="s">
        <v>174</v>
      </c>
      <c r="C60" t="s">
        <v>1091</v>
      </c>
      <c r="D60" t="s">
        <v>267</v>
      </c>
      <c r="E60">
        <f>'MSAR Data'!AN61</f>
        <v>1269</v>
      </c>
      <c r="F60">
        <f>'MSAR Data'!AO61</f>
        <v>3011</v>
      </c>
      <c r="G60">
        <f>'MSAR Data'!AP61</f>
        <v>52</v>
      </c>
      <c r="H60">
        <f>'MSAR Data'!AQ61</f>
        <v>4332</v>
      </c>
      <c r="I60">
        <f>'MSAR Data'!AR61</f>
        <v>227</v>
      </c>
      <c r="J60">
        <f>'MSAR Data'!AS61</f>
        <v>283</v>
      </c>
      <c r="K60">
        <f>'MSAR Data'!AT61</f>
        <v>0</v>
      </c>
      <c r="L60">
        <f>'MSAR Data'!AU61</f>
        <v>510</v>
      </c>
      <c r="M60" s="20">
        <f t="shared" si="1"/>
        <v>0.55490196078431375</v>
      </c>
      <c r="N60" s="29">
        <f t="shared" si="10"/>
        <v>0.17888100866824272</v>
      </c>
      <c r="O60" s="29">
        <f t="shared" si="10"/>
        <v>9.3988708070408503E-2</v>
      </c>
      <c r="P60" s="30">
        <f t="shared" si="2"/>
        <v>8.4892300597834217E-2</v>
      </c>
      <c r="Q60" t="s">
        <v>304</v>
      </c>
      <c r="R60" t="s">
        <v>516</v>
      </c>
      <c r="S60" t="s">
        <v>22</v>
      </c>
      <c r="T60" t="s">
        <v>1135</v>
      </c>
      <c r="U60" s="10"/>
      <c r="V60" s="34">
        <f t="shared" si="3"/>
        <v>0.17888100866824272</v>
      </c>
      <c r="W60">
        <f t="shared" si="4"/>
        <v>227</v>
      </c>
      <c r="X60" s="34">
        <f t="shared" si="5"/>
        <v>9.3988708070408503E-2</v>
      </c>
      <c r="Y60">
        <f t="shared" si="6"/>
        <v>283</v>
      </c>
      <c r="Z60" s="34">
        <f t="shared" si="7"/>
        <v>0.11772853185595568</v>
      </c>
      <c r="AA60">
        <f t="shared" si="8"/>
        <v>510</v>
      </c>
      <c r="AB60" s="34">
        <f>IF(T60=$T$1,Z60,IF('School List &amp; Interviews'!$F$13='Private Narrowly Selective'!C60,V60,X60))</f>
        <v>0.11772853185595568</v>
      </c>
      <c r="AC60">
        <f>IF(T60=$T$1,AA60,IF('School List &amp; Interviews'!$F$13='Private Narrowly Selective'!C60,W60,Y60))</f>
        <v>510</v>
      </c>
    </row>
    <row r="61" spans="1:29" hidden="1">
      <c r="A61">
        <f t="shared" si="9"/>
        <v>56</v>
      </c>
      <c r="B61" t="s">
        <v>181</v>
      </c>
      <c r="C61" t="s">
        <v>1097</v>
      </c>
      <c r="D61" t="s">
        <v>316</v>
      </c>
      <c r="E61">
        <f>'MSAR Data'!AN62</f>
        <v>1103</v>
      </c>
      <c r="F61">
        <f>'MSAR Data'!AO62</f>
        <v>3557</v>
      </c>
      <c r="G61">
        <f>'MSAR Data'!AP62</f>
        <v>9</v>
      </c>
      <c r="H61">
        <f>'MSAR Data'!AQ62</f>
        <v>4669</v>
      </c>
      <c r="I61">
        <f>'MSAR Data'!AR62</f>
        <v>319</v>
      </c>
      <c r="J61">
        <f>'MSAR Data'!AS62</f>
        <v>386</v>
      </c>
      <c r="K61">
        <f>'MSAR Data'!AT62</f>
        <v>0</v>
      </c>
      <c r="L61">
        <f>'MSAR Data'!AU62</f>
        <v>705</v>
      </c>
      <c r="M61" s="20">
        <f t="shared" si="1"/>
        <v>0.54751773049645391</v>
      </c>
      <c r="N61" s="29">
        <f t="shared" si="10"/>
        <v>0.28921124206708976</v>
      </c>
      <c r="O61" s="29">
        <f t="shared" si="10"/>
        <v>0.10851841439415237</v>
      </c>
      <c r="P61" s="30">
        <f t="shared" si="2"/>
        <v>0.18069282767293737</v>
      </c>
      <c r="Q61" t="s">
        <v>304</v>
      </c>
      <c r="R61" t="s">
        <v>520</v>
      </c>
      <c r="S61" t="s">
        <v>22</v>
      </c>
      <c r="T61" t="s">
        <v>1134</v>
      </c>
      <c r="U61" s="10" t="s">
        <v>1217</v>
      </c>
      <c r="V61" s="34">
        <f t="shared" si="3"/>
        <v>0.28921124206708976</v>
      </c>
      <c r="W61">
        <f t="shared" si="4"/>
        <v>319</v>
      </c>
      <c r="X61" s="34">
        <f t="shared" si="5"/>
        <v>0.10851841439415237</v>
      </c>
      <c r="Y61">
        <f t="shared" si="6"/>
        <v>386</v>
      </c>
      <c r="Z61" s="34">
        <f t="shared" si="7"/>
        <v>0.15099593060612551</v>
      </c>
      <c r="AA61">
        <f t="shared" si="8"/>
        <v>705</v>
      </c>
      <c r="AB61" s="34">
        <f>IF(T61=$T$1,Z61,IF('School List &amp; Interviews'!$F$13='Private Narrowly Selective'!C61,V61,X61))</f>
        <v>0.10851841439415237</v>
      </c>
      <c r="AC61">
        <f>IF(T61=$T$1,AA61,IF('School List &amp; Interviews'!$F$13='Private Narrowly Selective'!C61,W61,Y61))</f>
        <v>386</v>
      </c>
    </row>
    <row r="62" spans="1:29" hidden="1">
      <c r="A62">
        <f t="shared" si="9"/>
        <v>57</v>
      </c>
      <c r="B62" t="s">
        <v>184</v>
      </c>
      <c r="C62" t="s">
        <v>1096</v>
      </c>
      <c r="D62" t="s">
        <v>267</v>
      </c>
      <c r="E62">
        <f>'MSAR Data'!AN63</f>
        <v>957</v>
      </c>
      <c r="F62">
        <f>'MSAR Data'!AO63</f>
        <v>6792</v>
      </c>
      <c r="G62">
        <f>'MSAR Data'!AP63</f>
        <v>453</v>
      </c>
      <c r="H62">
        <f>'MSAR Data'!AQ63</f>
        <v>8202</v>
      </c>
      <c r="I62">
        <f>'MSAR Data'!AR63</f>
        <v>99</v>
      </c>
      <c r="J62">
        <f>'MSAR Data'!AS63</f>
        <v>721</v>
      </c>
      <c r="K62">
        <f>'MSAR Data'!AT63</f>
        <v>23</v>
      </c>
      <c r="L62">
        <f>'MSAR Data'!AU63</f>
        <v>843</v>
      </c>
      <c r="M62" s="20">
        <f t="shared" si="1"/>
        <v>0.8552787663107948</v>
      </c>
      <c r="N62" s="29">
        <f t="shared" si="10"/>
        <v>0.10344827586206896</v>
      </c>
      <c r="O62" s="29">
        <f t="shared" si="10"/>
        <v>0.10615429917550059</v>
      </c>
      <c r="P62" s="30">
        <f t="shared" si="2"/>
        <v>-2.7060233134316297E-3</v>
      </c>
      <c r="Q62" t="s">
        <v>304</v>
      </c>
      <c r="R62" t="s">
        <v>313</v>
      </c>
      <c r="S62" t="s">
        <v>22</v>
      </c>
      <c r="T62" t="s">
        <v>1135</v>
      </c>
      <c r="U62" s="10"/>
      <c r="V62" s="34">
        <f t="shared" si="3"/>
        <v>0.10344827586206896</v>
      </c>
      <c r="W62">
        <f t="shared" si="4"/>
        <v>99</v>
      </c>
      <c r="X62" s="34">
        <f t="shared" si="5"/>
        <v>0.10615429917550059</v>
      </c>
      <c r="Y62">
        <f t="shared" si="6"/>
        <v>721</v>
      </c>
      <c r="Z62" s="34">
        <f t="shared" si="7"/>
        <v>0.1027798098024872</v>
      </c>
      <c r="AA62">
        <f t="shared" si="8"/>
        <v>843</v>
      </c>
      <c r="AB62" s="34">
        <f>IF(T62=$T$1,Z62,IF('School List &amp; Interviews'!$F$13='Private Narrowly Selective'!C62,V62,X62))</f>
        <v>0.1027798098024872</v>
      </c>
      <c r="AC62">
        <f>IF(T62=$T$1,AA62,IF('School List &amp; Interviews'!$F$13='Private Narrowly Selective'!C62,W62,Y62))</f>
        <v>843</v>
      </c>
    </row>
    <row r="63" spans="1:29" hidden="1">
      <c r="A63">
        <f t="shared" si="9"/>
        <v>58</v>
      </c>
      <c r="B63" t="s">
        <v>188</v>
      </c>
      <c r="C63" t="s">
        <v>1099</v>
      </c>
      <c r="D63" t="s">
        <v>267</v>
      </c>
      <c r="E63">
        <f>'MSAR Data'!AN64</f>
        <v>2276</v>
      </c>
      <c r="F63">
        <f>'MSAR Data'!AO64</f>
        <v>3908</v>
      </c>
      <c r="G63">
        <f>'MSAR Data'!AP64</f>
        <v>13</v>
      </c>
      <c r="H63">
        <f>'MSAR Data'!AQ64</f>
        <v>6197</v>
      </c>
      <c r="I63">
        <f>'MSAR Data'!AR64</f>
        <v>185</v>
      </c>
      <c r="J63">
        <f>'MSAR Data'!AS64</f>
        <v>162</v>
      </c>
      <c r="K63">
        <f>'MSAR Data'!AT64</f>
        <v>0</v>
      </c>
      <c r="L63">
        <f>'MSAR Data'!AU64</f>
        <v>347</v>
      </c>
      <c r="M63" s="20">
        <f t="shared" si="1"/>
        <v>0.4668587896253602</v>
      </c>
      <c r="N63" s="29">
        <f t="shared" ref="N63:O90" si="11">IFERROR(I63/E63,"")</f>
        <v>8.1282952548330401E-2</v>
      </c>
      <c r="O63" s="29">
        <f t="shared" si="11"/>
        <v>4.1453428863868984E-2</v>
      </c>
      <c r="P63" s="30">
        <f t="shared" si="2"/>
        <v>3.9829523684461417E-2</v>
      </c>
      <c r="Q63" t="s">
        <v>304</v>
      </c>
      <c r="R63" t="s">
        <v>525</v>
      </c>
      <c r="S63" t="s">
        <v>22</v>
      </c>
      <c r="T63" t="s">
        <v>1135</v>
      </c>
      <c r="U63" s="10"/>
      <c r="V63" s="34">
        <f t="shared" si="3"/>
        <v>8.1282952548330401E-2</v>
      </c>
      <c r="W63">
        <f t="shared" si="4"/>
        <v>185</v>
      </c>
      <c r="X63" s="34">
        <f t="shared" si="5"/>
        <v>4.1453428863868984E-2</v>
      </c>
      <c r="Y63">
        <f t="shared" si="6"/>
        <v>162</v>
      </c>
      <c r="Z63" s="34">
        <f t="shared" si="7"/>
        <v>5.5994836211069869E-2</v>
      </c>
      <c r="AA63">
        <f t="shared" si="8"/>
        <v>347</v>
      </c>
      <c r="AB63" s="34">
        <f>IF(T63=$T$1,Z63,IF('School List &amp; Interviews'!$F$13='Private Narrowly Selective'!C63,V63,X63))</f>
        <v>5.5994836211069869E-2</v>
      </c>
      <c r="AC63">
        <f>IF(T63=$T$1,AA63,IF('School List &amp; Interviews'!$F$13='Private Narrowly Selective'!C63,W63,Y63))</f>
        <v>347</v>
      </c>
    </row>
    <row r="64" spans="1:29" hidden="1">
      <c r="A64">
        <f t="shared" si="9"/>
        <v>59</v>
      </c>
      <c r="B64" t="s">
        <v>190</v>
      </c>
      <c r="C64" t="s">
        <v>1091</v>
      </c>
      <c r="D64" t="s">
        <v>267</v>
      </c>
      <c r="E64">
        <f>'MSAR Data'!AN65</f>
        <v>1424</v>
      </c>
      <c r="F64">
        <f>'MSAR Data'!AO65</f>
        <v>8076</v>
      </c>
      <c r="G64">
        <f>'MSAR Data'!AP65</f>
        <v>132</v>
      </c>
      <c r="H64">
        <f>'MSAR Data'!AQ65</f>
        <v>9632</v>
      </c>
      <c r="I64">
        <f>'MSAR Data'!AR65</f>
        <v>103</v>
      </c>
      <c r="J64">
        <f>'MSAR Data'!AS65</f>
        <v>731</v>
      </c>
      <c r="K64">
        <f>'MSAR Data'!AT65</f>
        <v>0</v>
      </c>
      <c r="L64">
        <f>'MSAR Data'!AU65</f>
        <v>834</v>
      </c>
      <c r="M64" s="20">
        <f t="shared" si="1"/>
        <v>0.8764988009592326</v>
      </c>
      <c r="N64" s="29">
        <f t="shared" si="11"/>
        <v>7.23314606741573E-2</v>
      </c>
      <c r="O64" s="29">
        <f t="shared" si="11"/>
        <v>9.0515106488360572E-2</v>
      </c>
      <c r="P64" s="30">
        <f t="shared" si="2"/>
        <v>-1.8183645814203273E-2</v>
      </c>
      <c r="Q64" t="s">
        <v>304</v>
      </c>
      <c r="R64" t="s">
        <v>530</v>
      </c>
      <c r="S64" t="s">
        <v>22</v>
      </c>
      <c r="T64" t="s">
        <v>1135</v>
      </c>
      <c r="U64" s="10"/>
      <c r="V64" s="34">
        <f t="shared" si="3"/>
        <v>7.23314606741573E-2</v>
      </c>
      <c r="W64">
        <f t="shared" si="4"/>
        <v>103</v>
      </c>
      <c r="X64" s="34">
        <f t="shared" si="5"/>
        <v>9.0515106488360572E-2</v>
      </c>
      <c r="Y64">
        <f t="shared" si="6"/>
        <v>731</v>
      </c>
      <c r="Z64" s="34">
        <f t="shared" si="7"/>
        <v>8.6586378737541533E-2</v>
      </c>
      <c r="AA64">
        <f t="shared" si="8"/>
        <v>834</v>
      </c>
      <c r="AB64" s="34">
        <f>IF(T64=$T$1,Z64,IF('School List &amp; Interviews'!$F$13='Private Narrowly Selective'!C64,V64,X64))</f>
        <v>8.6586378737541533E-2</v>
      </c>
      <c r="AC64">
        <f>IF(T64=$T$1,AA64,IF('School List &amp; Interviews'!$F$13='Private Narrowly Selective'!C64,W64,Y64))</f>
        <v>834</v>
      </c>
    </row>
    <row r="65" spans="1:29" hidden="1">
      <c r="A65">
        <f t="shared" si="9"/>
        <v>60</v>
      </c>
      <c r="B65" t="s">
        <v>191</v>
      </c>
      <c r="C65" t="s">
        <v>1098</v>
      </c>
      <c r="D65" t="s">
        <v>316</v>
      </c>
      <c r="E65">
        <f>'MSAR Data'!AN66</f>
        <v>1651</v>
      </c>
      <c r="F65">
        <f>'MSAR Data'!AO66</f>
        <v>6486</v>
      </c>
      <c r="G65">
        <f>'MSAR Data'!AP66</f>
        <v>11</v>
      </c>
      <c r="H65">
        <f>'MSAR Data'!AQ66</f>
        <v>8148</v>
      </c>
      <c r="I65">
        <f>'MSAR Data'!AR66</f>
        <v>175</v>
      </c>
      <c r="J65">
        <f>'MSAR Data'!AS66</f>
        <v>300</v>
      </c>
      <c r="K65">
        <f>'MSAR Data'!AT66</f>
        <v>0</v>
      </c>
      <c r="L65">
        <f>'MSAR Data'!AU66</f>
        <v>475</v>
      </c>
      <c r="M65" s="20">
        <f t="shared" si="1"/>
        <v>0.63157894736842102</v>
      </c>
      <c r="N65" s="29">
        <f t="shared" si="11"/>
        <v>0.10599636583888553</v>
      </c>
      <c r="O65" s="29">
        <f t="shared" si="11"/>
        <v>4.6253469010175761E-2</v>
      </c>
      <c r="P65" s="30">
        <f t="shared" si="2"/>
        <v>5.9742896828709764E-2</v>
      </c>
      <c r="Q65" t="s">
        <v>304</v>
      </c>
      <c r="R65" t="s">
        <v>535</v>
      </c>
      <c r="S65" t="s">
        <v>535</v>
      </c>
      <c r="T65" t="s">
        <v>1134</v>
      </c>
      <c r="U65" s="10" t="s">
        <v>1218</v>
      </c>
      <c r="V65" s="34">
        <f t="shared" si="3"/>
        <v>0.10599636583888553</v>
      </c>
      <c r="W65">
        <f t="shared" si="4"/>
        <v>175</v>
      </c>
      <c r="X65" s="34">
        <f t="shared" si="5"/>
        <v>4.6253469010175761E-2</v>
      </c>
      <c r="Y65">
        <f t="shared" si="6"/>
        <v>300</v>
      </c>
      <c r="Z65" s="34">
        <f t="shared" si="7"/>
        <v>5.8296514482081493E-2</v>
      </c>
      <c r="AA65">
        <f t="shared" si="8"/>
        <v>475</v>
      </c>
      <c r="AB65" s="34">
        <f>IF(T65=$T$1,Z65,IF('School List &amp; Interviews'!$F$13='Private Narrowly Selective'!C65,V65,X65))</f>
        <v>4.6253469010175761E-2</v>
      </c>
      <c r="AC65">
        <f>IF(T65=$T$1,AA65,IF('School List &amp; Interviews'!$F$13='Private Narrowly Selective'!C65,W65,Y65))</f>
        <v>300</v>
      </c>
    </row>
    <row r="66" spans="1:29" hidden="1">
      <c r="A66">
        <f t="shared" si="9"/>
        <v>61</v>
      </c>
      <c r="B66" t="s">
        <v>195</v>
      </c>
      <c r="C66" t="s">
        <v>1097</v>
      </c>
      <c r="D66" t="s">
        <v>316</v>
      </c>
      <c r="E66">
        <f>'MSAR Data'!AN67</f>
        <v>1402</v>
      </c>
      <c r="F66">
        <f>'MSAR Data'!AO67</f>
        <v>6782</v>
      </c>
      <c r="G66">
        <f>'MSAR Data'!AP67</f>
        <v>22</v>
      </c>
      <c r="H66">
        <f>'MSAR Data'!AQ67</f>
        <v>8206</v>
      </c>
      <c r="I66">
        <f>'MSAR Data'!AR67</f>
        <v>305</v>
      </c>
      <c r="J66">
        <f>'MSAR Data'!AS67</f>
        <v>349</v>
      </c>
      <c r="K66">
        <f>'MSAR Data'!AT67</f>
        <v>0</v>
      </c>
      <c r="L66">
        <f>'MSAR Data'!AU67</f>
        <v>654</v>
      </c>
      <c r="M66" s="20">
        <f t="shared" si="1"/>
        <v>0.53363914373088683</v>
      </c>
      <c r="N66" s="29">
        <f t="shared" si="11"/>
        <v>0.21754636233951496</v>
      </c>
      <c r="O66" s="29">
        <f t="shared" si="11"/>
        <v>5.1459746387496313E-2</v>
      </c>
      <c r="P66" s="30">
        <f t="shared" si="2"/>
        <v>0.16608661595201865</v>
      </c>
      <c r="Q66" t="s">
        <v>304</v>
      </c>
      <c r="R66" t="s">
        <v>541</v>
      </c>
      <c r="S66" t="s">
        <v>22</v>
      </c>
      <c r="T66" t="s">
        <v>1134</v>
      </c>
      <c r="U66" s="10" t="s">
        <v>1217</v>
      </c>
      <c r="V66" s="34">
        <f t="shared" si="3"/>
        <v>0.21754636233951496</v>
      </c>
      <c r="W66">
        <f t="shared" si="4"/>
        <v>305</v>
      </c>
      <c r="X66" s="34">
        <f t="shared" si="5"/>
        <v>5.1459746387496313E-2</v>
      </c>
      <c r="Y66">
        <f t="shared" si="6"/>
        <v>349</v>
      </c>
      <c r="Z66" s="34">
        <f t="shared" si="7"/>
        <v>7.9697782110650747E-2</v>
      </c>
      <c r="AA66">
        <f t="shared" si="8"/>
        <v>654</v>
      </c>
      <c r="AB66" s="34">
        <f>IF(T66=$T$1,Z66,IF('School List &amp; Interviews'!$F$13='Private Narrowly Selective'!C66,V66,X66))</f>
        <v>5.1459746387496313E-2</v>
      </c>
      <c r="AC66">
        <f>IF(T66=$T$1,AA66,IF('School List &amp; Interviews'!$F$13='Private Narrowly Selective'!C66,W66,Y66))</f>
        <v>349</v>
      </c>
    </row>
    <row r="67" spans="1:29" hidden="1">
      <c r="A67">
        <f t="shared" si="9"/>
        <v>62</v>
      </c>
      <c r="B67" t="s">
        <v>198</v>
      </c>
      <c r="C67" t="s">
        <v>1115</v>
      </c>
      <c r="D67" t="s">
        <v>316</v>
      </c>
      <c r="E67">
        <f>'MSAR Data'!AN68</f>
        <v>613</v>
      </c>
      <c r="F67">
        <f>'MSAR Data'!AO68</f>
        <v>6799</v>
      </c>
      <c r="G67">
        <f>'MSAR Data'!AP68</f>
        <v>92</v>
      </c>
      <c r="H67">
        <f>'MSAR Data'!AQ68</f>
        <v>7504</v>
      </c>
      <c r="I67">
        <f>'MSAR Data'!AR68</f>
        <v>249</v>
      </c>
      <c r="J67">
        <f>'MSAR Data'!AS68</f>
        <v>296</v>
      </c>
      <c r="K67">
        <f>'MSAR Data'!AT68</f>
        <v>0</v>
      </c>
      <c r="L67">
        <f>'MSAR Data'!AU68</f>
        <v>545</v>
      </c>
      <c r="M67" s="20">
        <f t="shared" si="1"/>
        <v>0.5431192660550459</v>
      </c>
      <c r="N67" s="29">
        <f t="shared" si="11"/>
        <v>0.40619902120717782</v>
      </c>
      <c r="O67" s="29">
        <f t="shared" si="11"/>
        <v>4.35358140903074E-2</v>
      </c>
      <c r="P67" s="30">
        <f t="shared" si="2"/>
        <v>0.36266320711687045</v>
      </c>
      <c r="Q67" t="s">
        <v>304</v>
      </c>
      <c r="R67" t="s">
        <v>545</v>
      </c>
      <c r="S67" t="s">
        <v>548</v>
      </c>
      <c r="T67" t="s">
        <v>1136</v>
      </c>
      <c r="U67" s="10" t="s">
        <v>1219</v>
      </c>
      <c r="V67" s="34">
        <f t="shared" si="3"/>
        <v>0.40619902120717782</v>
      </c>
      <c r="W67">
        <f t="shared" si="4"/>
        <v>249</v>
      </c>
      <c r="X67" s="34">
        <f t="shared" si="5"/>
        <v>4.35358140903074E-2</v>
      </c>
      <c r="Y67">
        <f t="shared" si="6"/>
        <v>296</v>
      </c>
      <c r="Z67" s="34">
        <f t="shared" si="7"/>
        <v>7.262793176972282E-2</v>
      </c>
      <c r="AA67">
        <f t="shared" si="8"/>
        <v>545</v>
      </c>
      <c r="AB67" s="34">
        <f>IF(T67=$T$1,Z67,IF('School List &amp; Interviews'!$F$13='Private Narrowly Selective'!C67,V67,X67))</f>
        <v>4.35358140903074E-2</v>
      </c>
      <c r="AC67">
        <f>IF(T67=$T$1,AA67,IF('School List &amp; Interviews'!$F$13='Private Narrowly Selective'!C67,W67,Y67))</f>
        <v>296</v>
      </c>
    </row>
    <row r="68" spans="1:29" hidden="1">
      <c r="A68">
        <f t="shared" si="9"/>
        <v>63</v>
      </c>
      <c r="B68" s="21" t="s">
        <v>201</v>
      </c>
      <c r="C68" t="s">
        <v>1102</v>
      </c>
      <c r="D68" t="s">
        <v>267</v>
      </c>
      <c r="E68">
        <f>'MSAR Data'!AN69</f>
        <v>1292</v>
      </c>
      <c r="F68">
        <f>'MSAR Data'!AO69</f>
        <v>11366</v>
      </c>
      <c r="G68">
        <f>'MSAR Data'!AP69</f>
        <v>224</v>
      </c>
      <c r="H68">
        <f>'MSAR Data'!AQ69</f>
        <v>12882</v>
      </c>
      <c r="I68" s="21">
        <f>'MSAR Data'!AR69</f>
        <v>0</v>
      </c>
      <c r="J68" s="21">
        <f>'MSAR Data'!AS69</f>
        <v>0</v>
      </c>
      <c r="K68" s="21">
        <f>'MSAR Data'!AT69</f>
        <v>0</v>
      </c>
      <c r="L68" s="21">
        <f>'MSAR Data'!AU69</f>
        <v>0</v>
      </c>
      <c r="M68" s="20" t="str">
        <f t="shared" si="1"/>
        <v/>
      </c>
      <c r="N68" s="29">
        <f t="shared" si="11"/>
        <v>0</v>
      </c>
      <c r="O68" s="29">
        <f t="shared" si="11"/>
        <v>0</v>
      </c>
      <c r="P68" s="30">
        <f t="shared" si="2"/>
        <v>0</v>
      </c>
      <c r="Q68" t="s">
        <v>304</v>
      </c>
      <c r="R68" t="s">
        <v>551</v>
      </c>
      <c r="S68" t="s">
        <v>22</v>
      </c>
      <c r="T68" t="s">
        <v>1135</v>
      </c>
      <c r="U68" s="10"/>
      <c r="V68" s="34">
        <f t="shared" si="3"/>
        <v>0</v>
      </c>
      <c r="W68">
        <f t="shared" si="4"/>
        <v>0</v>
      </c>
      <c r="X68" s="34">
        <f t="shared" si="5"/>
        <v>0</v>
      </c>
      <c r="Y68">
        <f t="shared" si="6"/>
        <v>0</v>
      </c>
      <c r="Z68" s="34">
        <f t="shared" si="7"/>
        <v>0</v>
      </c>
      <c r="AA68">
        <f t="shared" si="8"/>
        <v>0</v>
      </c>
      <c r="AB68" s="34">
        <f>IF(T68=$T$1,Z68,IF('School List &amp; Interviews'!$F$13='Private Narrowly Selective'!C68,V68,X68))</f>
        <v>0</v>
      </c>
      <c r="AC68">
        <f>IF(T68=$T$1,AA68,IF('School List &amp; Interviews'!$F$13='Private Narrowly Selective'!C68,W68,Y68))</f>
        <v>0</v>
      </c>
    </row>
    <row r="69" spans="1:29" hidden="1">
      <c r="A69">
        <f t="shared" si="9"/>
        <v>64</v>
      </c>
      <c r="B69" t="s">
        <v>204</v>
      </c>
      <c r="C69" t="s">
        <v>1102</v>
      </c>
      <c r="D69" t="s">
        <v>267</v>
      </c>
      <c r="E69">
        <f>'MSAR Data'!AN70</f>
        <v>636</v>
      </c>
      <c r="F69">
        <f>'MSAR Data'!AO70</f>
        <v>6142</v>
      </c>
      <c r="G69">
        <f>'MSAR Data'!AP70</f>
        <v>549</v>
      </c>
      <c r="H69">
        <f>'MSAR Data'!AQ70</f>
        <v>7327</v>
      </c>
      <c r="I69">
        <f>'MSAR Data'!AR70</f>
        <v>74</v>
      </c>
      <c r="J69">
        <f>'MSAR Data'!AS70</f>
        <v>706</v>
      </c>
      <c r="K69">
        <f>'MSAR Data'!AT70</f>
        <v>29</v>
      </c>
      <c r="L69">
        <f>'MSAR Data'!AU70</f>
        <v>809</v>
      </c>
      <c r="M69" s="20">
        <f t="shared" si="1"/>
        <v>0.87268232385661315</v>
      </c>
      <c r="N69" s="29">
        <f t="shared" si="11"/>
        <v>0.11635220125786164</v>
      </c>
      <c r="O69" s="29">
        <f t="shared" si="11"/>
        <v>0.11494627157277759</v>
      </c>
      <c r="P69" s="30">
        <f t="shared" si="2"/>
        <v>1.4059296850840453E-3</v>
      </c>
      <c r="Q69" t="s">
        <v>304</v>
      </c>
      <c r="R69" t="s">
        <v>555</v>
      </c>
      <c r="S69" t="s">
        <v>22</v>
      </c>
      <c r="T69" t="s">
        <v>1135</v>
      </c>
      <c r="U69" s="10"/>
      <c r="V69" s="34">
        <f t="shared" si="3"/>
        <v>0.11635220125786164</v>
      </c>
      <c r="W69">
        <f t="shared" si="4"/>
        <v>74</v>
      </c>
      <c r="X69" s="34">
        <f t="shared" si="5"/>
        <v>0.11494627157277759</v>
      </c>
      <c r="Y69">
        <f t="shared" si="6"/>
        <v>706</v>
      </c>
      <c r="Z69" s="34">
        <f t="shared" si="7"/>
        <v>0.11041353896547018</v>
      </c>
      <c r="AA69">
        <f t="shared" si="8"/>
        <v>809</v>
      </c>
      <c r="AB69" s="34">
        <f>IF(T69=$T$1,Z69,IF('School List &amp; Interviews'!$F$13='Private Narrowly Selective'!C69,V69,X69))</f>
        <v>0.11041353896547018</v>
      </c>
      <c r="AC69">
        <f>IF(T69=$T$1,AA69,IF('School List &amp; Interviews'!$F$13='Private Narrowly Selective'!C69,W69,Y69))</f>
        <v>809</v>
      </c>
    </row>
    <row r="70" spans="1:29" hidden="1">
      <c r="A70">
        <f t="shared" si="9"/>
        <v>65</v>
      </c>
      <c r="B70" t="s">
        <v>206</v>
      </c>
      <c r="C70" t="s">
        <v>1091</v>
      </c>
      <c r="D70" t="s">
        <v>316</v>
      </c>
      <c r="E70">
        <f>'MSAR Data'!AN71</f>
        <v>2349</v>
      </c>
      <c r="F70">
        <f>'MSAR Data'!AO71</f>
        <v>2886</v>
      </c>
      <c r="G70">
        <f>'MSAR Data'!AP71</f>
        <v>641</v>
      </c>
      <c r="H70">
        <f>'MSAR Data'!AQ71</f>
        <v>5876</v>
      </c>
      <c r="I70">
        <f>'MSAR Data'!AR71</f>
        <v>495</v>
      </c>
      <c r="J70">
        <f>'MSAR Data'!AS71</f>
        <v>329</v>
      </c>
      <c r="K70">
        <f>'MSAR Data'!AT71</f>
        <v>38</v>
      </c>
      <c r="L70">
        <f>'MSAR Data'!AU71</f>
        <v>862</v>
      </c>
      <c r="M70" s="20">
        <f t="shared" si="1"/>
        <v>0.38167053364269143</v>
      </c>
      <c r="N70" s="29">
        <f t="shared" si="11"/>
        <v>0.21072796934865901</v>
      </c>
      <c r="O70" s="29">
        <f t="shared" si="11"/>
        <v>0.113998613998614</v>
      </c>
      <c r="P70" s="30">
        <f t="shared" si="2"/>
        <v>9.672935535004501E-2</v>
      </c>
      <c r="Q70" t="s">
        <v>304</v>
      </c>
      <c r="R70" t="s">
        <v>558</v>
      </c>
      <c r="S70" t="s">
        <v>22</v>
      </c>
      <c r="T70" t="s">
        <v>1134</v>
      </c>
      <c r="U70" s="10" t="s">
        <v>1220</v>
      </c>
      <c r="V70" s="34">
        <f t="shared" si="3"/>
        <v>0.21072796934865901</v>
      </c>
      <c r="W70">
        <f t="shared" si="4"/>
        <v>495</v>
      </c>
      <c r="X70" s="34">
        <f t="shared" si="5"/>
        <v>0.113998613998614</v>
      </c>
      <c r="Y70">
        <f t="shared" si="6"/>
        <v>329</v>
      </c>
      <c r="Z70" s="34">
        <f t="shared" si="7"/>
        <v>0.14669843430905377</v>
      </c>
      <c r="AA70">
        <f t="shared" si="8"/>
        <v>862</v>
      </c>
      <c r="AB70" s="34">
        <f>IF(T70=$T$1,Z70,IF('School List &amp; Interviews'!$F$13='Private Narrowly Selective'!C70,V70,X70))</f>
        <v>0.113998613998614</v>
      </c>
      <c r="AC70">
        <f>IF(T70=$T$1,AA70,IF('School List &amp; Interviews'!$F$13='Private Narrowly Selective'!C70,W70,Y70))</f>
        <v>329</v>
      </c>
    </row>
    <row r="71" spans="1:29" hidden="1">
      <c r="A71">
        <f t="shared" si="9"/>
        <v>66</v>
      </c>
      <c r="B71" t="s">
        <v>208</v>
      </c>
      <c r="C71" t="s">
        <v>1116</v>
      </c>
      <c r="D71" t="s">
        <v>316</v>
      </c>
      <c r="E71">
        <f>'MSAR Data'!AN72</f>
        <v>85</v>
      </c>
      <c r="F71">
        <f>'MSAR Data'!AO72</f>
        <v>8680</v>
      </c>
      <c r="G71">
        <f>'MSAR Data'!AP72</f>
        <v>49</v>
      </c>
      <c r="H71">
        <f>'MSAR Data'!AQ72</f>
        <v>8814</v>
      </c>
      <c r="I71">
        <f>'MSAR Data'!AR72</f>
        <v>73</v>
      </c>
      <c r="J71">
        <f>'MSAR Data'!AS72</f>
        <v>577</v>
      </c>
      <c r="K71">
        <f>'MSAR Data'!AT72</f>
        <v>0</v>
      </c>
      <c r="L71">
        <f>'MSAR Data'!AU72</f>
        <v>650</v>
      </c>
      <c r="M71" s="20">
        <f t="shared" ref="M71:M134" si="12">IFERROR(J71/L71,"")</f>
        <v>0.88769230769230767</v>
      </c>
      <c r="N71" s="29">
        <f t="shared" si="11"/>
        <v>0.85882352941176465</v>
      </c>
      <c r="O71" s="29">
        <f t="shared" si="11"/>
        <v>6.647465437788018E-2</v>
      </c>
      <c r="P71" s="30">
        <f t="shared" ref="P71:P134" si="13">IFERROR(N71-O71,"")</f>
        <v>0.79234887503388451</v>
      </c>
      <c r="Q71" t="s">
        <v>304</v>
      </c>
      <c r="R71" t="s">
        <v>563</v>
      </c>
      <c r="S71" t="s">
        <v>22</v>
      </c>
      <c r="T71" t="s">
        <v>1134</v>
      </c>
      <c r="U71" s="10" t="s">
        <v>1220</v>
      </c>
      <c r="V71" s="34">
        <f t="shared" ref="V71:V134" si="14">I71/E71</f>
        <v>0.85882352941176465</v>
      </c>
      <c r="W71">
        <f t="shared" ref="W71:W134" si="15">I71</f>
        <v>73</v>
      </c>
      <c r="X71" s="34">
        <f t="shared" ref="X71:X134" si="16">J71/F71</f>
        <v>6.647465437788018E-2</v>
      </c>
      <c r="Y71">
        <f t="shared" ref="Y71:Y134" si="17">J71</f>
        <v>577</v>
      </c>
      <c r="Z71" s="34">
        <f t="shared" ref="Z71:Z134" si="18">L71/H71</f>
        <v>7.3746312684365781E-2</v>
      </c>
      <c r="AA71">
        <f t="shared" ref="AA71:AA134" si="19">L71</f>
        <v>650</v>
      </c>
      <c r="AB71" s="34">
        <f>IF(T71=$T$1,Z71,IF('School List &amp; Interviews'!$F$13='Private Narrowly Selective'!C71,V71,X71))</f>
        <v>6.647465437788018E-2</v>
      </c>
      <c r="AC71">
        <f>IF(T71=$T$1,AA71,IF('School List &amp; Interviews'!$F$13='Private Narrowly Selective'!C71,W71,Y71))</f>
        <v>577</v>
      </c>
    </row>
    <row r="72" spans="1:29" hidden="1">
      <c r="A72">
        <f t="shared" ref="A72:A135" si="20">A71+1</f>
        <v>67</v>
      </c>
      <c r="B72" t="s">
        <v>210</v>
      </c>
      <c r="C72" t="s">
        <v>1096</v>
      </c>
      <c r="D72" t="s">
        <v>267</v>
      </c>
      <c r="E72">
        <f>'MSAR Data'!AN73</f>
        <v>1516</v>
      </c>
      <c r="F72">
        <f>'MSAR Data'!AO73</f>
        <v>9953</v>
      </c>
      <c r="G72">
        <f>'MSAR Data'!AP73</f>
        <v>103</v>
      </c>
      <c r="H72">
        <f>'MSAR Data'!AQ73</f>
        <v>11572</v>
      </c>
      <c r="I72">
        <f>'MSAR Data'!AR73</f>
        <v>98</v>
      </c>
      <c r="J72">
        <f>'MSAR Data'!AS73</f>
        <v>357</v>
      </c>
      <c r="K72">
        <f>'MSAR Data'!AT73</f>
        <v>9</v>
      </c>
      <c r="L72">
        <f>'MSAR Data'!AU73</f>
        <v>464</v>
      </c>
      <c r="M72" s="20">
        <f t="shared" si="12"/>
        <v>0.7693965517241379</v>
      </c>
      <c r="N72" s="29">
        <f t="shared" si="11"/>
        <v>6.464379947229551E-2</v>
      </c>
      <c r="O72" s="29">
        <f t="shared" si="11"/>
        <v>3.5868582336983826E-2</v>
      </c>
      <c r="P72" s="30">
        <f t="shared" si="13"/>
        <v>2.8775217135311684E-2</v>
      </c>
      <c r="Q72" t="s">
        <v>304</v>
      </c>
      <c r="R72" t="s">
        <v>567</v>
      </c>
      <c r="S72" t="s">
        <v>22</v>
      </c>
      <c r="T72" t="s">
        <v>1135</v>
      </c>
      <c r="U72" s="10"/>
      <c r="V72" s="34">
        <f t="shared" si="14"/>
        <v>6.464379947229551E-2</v>
      </c>
      <c r="W72">
        <f t="shared" si="15"/>
        <v>98</v>
      </c>
      <c r="X72" s="34">
        <f t="shared" si="16"/>
        <v>3.5868582336983826E-2</v>
      </c>
      <c r="Y72">
        <f t="shared" si="17"/>
        <v>357</v>
      </c>
      <c r="Z72" s="34">
        <f t="shared" si="18"/>
        <v>4.0096785343933634E-2</v>
      </c>
      <c r="AA72">
        <f t="shared" si="19"/>
        <v>464</v>
      </c>
      <c r="AB72" s="34">
        <f>IF(T72=$T$1,Z72,IF('School List &amp; Interviews'!$F$13='Private Narrowly Selective'!C72,V72,X72))</f>
        <v>4.0096785343933634E-2</v>
      </c>
      <c r="AC72">
        <f>IF(T72=$T$1,AA72,IF('School List &amp; Interviews'!$F$13='Private Narrowly Selective'!C72,W72,Y72))</f>
        <v>464</v>
      </c>
    </row>
    <row r="73" spans="1:29" hidden="1">
      <c r="A73">
        <f t="shared" si="20"/>
        <v>68</v>
      </c>
      <c r="B73" t="s">
        <v>212</v>
      </c>
      <c r="C73" t="s">
        <v>1100</v>
      </c>
      <c r="D73" t="s">
        <v>316</v>
      </c>
      <c r="E73">
        <f>'MSAR Data'!AN74</f>
        <v>1729</v>
      </c>
      <c r="F73">
        <f>'MSAR Data'!AO74</f>
        <v>4542</v>
      </c>
      <c r="G73">
        <f>'MSAR Data'!AP74</f>
        <v>457</v>
      </c>
      <c r="H73">
        <f>'MSAR Data'!AQ74</f>
        <v>6728</v>
      </c>
      <c r="I73">
        <f>'MSAR Data'!AR74</f>
        <v>447</v>
      </c>
      <c r="J73">
        <f>'MSAR Data'!AS74</f>
        <v>291</v>
      </c>
      <c r="K73">
        <f>'MSAR Data'!AT74</f>
        <v>0</v>
      </c>
      <c r="L73">
        <f>'MSAR Data'!AU74</f>
        <v>738</v>
      </c>
      <c r="M73" s="20">
        <f t="shared" si="12"/>
        <v>0.39430894308943087</v>
      </c>
      <c r="N73" s="29">
        <f t="shared" si="11"/>
        <v>0.25853094274146904</v>
      </c>
      <c r="O73" s="29">
        <f t="shared" si="11"/>
        <v>6.4068692206076625E-2</v>
      </c>
      <c r="P73" s="30">
        <f t="shared" si="13"/>
        <v>0.1944622505353924</v>
      </c>
      <c r="Q73" t="s">
        <v>304</v>
      </c>
      <c r="R73" t="s">
        <v>571</v>
      </c>
      <c r="S73" t="s">
        <v>22</v>
      </c>
      <c r="T73" t="s">
        <v>1135</v>
      </c>
      <c r="U73" s="10"/>
      <c r="V73" s="34">
        <f t="shared" si="14"/>
        <v>0.25853094274146904</v>
      </c>
      <c r="W73">
        <f t="shared" si="15"/>
        <v>447</v>
      </c>
      <c r="X73" s="34">
        <f t="shared" si="16"/>
        <v>6.4068692206076625E-2</v>
      </c>
      <c r="Y73">
        <f t="shared" si="17"/>
        <v>291</v>
      </c>
      <c r="Z73" s="34">
        <f t="shared" si="18"/>
        <v>0.10969084423305589</v>
      </c>
      <c r="AA73">
        <f t="shared" si="19"/>
        <v>738</v>
      </c>
      <c r="AB73" s="34">
        <f>IF(T73=$T$1,Z73,IF('School List &amp; Interviews'!$F$13='Private Narrowly Selective'!C73,V73,X73))</f>
        <v>0.10969084423305589</v>
      </c>
      <c r="AC73">
        <f>IF(T73=$T$1,AA73,IF('School List &amp; Interviews'!$F$13='Private Narrowly Selective'!C73,W73,Y73))</f>
        <v>738</v>
      </c>
    </row>
    <row r="74" spans="1:29" hidden="1">
      <c r="A74">
        <f t="shared" si="20"/>
        <v>69</v>
      </c>
      <c r="B74" t="s">
        <v>215</v>
      </c>
      <c r="C74" t="s">
        <v>1100</v>
      </c>
      <c r="D74" t="s">
        <v>316</v>
      </c>
      <c r="E74">
        <f>'MSAR Data'!AN75</f>
        <v>1693</v>
      </c>
      <c r="F74">
        <f>'MSAR Data'!AO75</f>
        <v>4497</v>
      </c>
      <c r="G74">
        <f>'MSAR Data'!AP75</f>
        <v>234</v>
      </c>
      <c r="H74">
        <f>'MSAR Data'!AQ75</f>
        <v>6424</v>
      </c>
      <c r="I74">
        <f>'MSAR Data'!AR75</f>
        <v>358</v>
      </c>
      <c r="J74">
        <f>'MSAR Data'!AS75</f>
        <v>138</v>
      </c>
      <c r="K74">
        <f>'MSAR Data'!AT75</f>
        <v>2</v>
      </c>
      <c r="L74">
        <f>'MSAR Data'!AU75</f>
        <v>498</v>
      </c>
      <c r="M74" s="20">
        <f t="shared" si="12"/>
        <v>0.27710843373493976</v>
      </c>
      <c r="N74" s="29">
        <f t="shared" si="11"/>
        <v>0.21145894861193149</v>
      </c>
      <c r="O74" s="29">
        <f t="shared" si="11"/>
        <v>3.0687124749833223E-2</v>
      </c>
      <c r="P74" s="30">
        <f t="shared" si="13"/>
        <v>0.18077182386209825</v>
      </c>
      <c r="Q74" t="s">
        <v>304</v>
      </c>
      <c r="R74" t="s">
        <v>575</v>
      </c>
      <c r="S74" t="s">
        <v>579</v>
      </c>
      <c r="T74" t="s">
        <v>1134</v>
      </c>
      <c r="U74" s="10" t="s">
        <v>1218</v>
      </c>
      <c r="V74" s="34">
        <f t="shared" si="14"/>
        <v>0.21145894861193149</v>
      </c>
      <c r="W74">
        <f t="shared" si="15"/>
        <v>358</v>
      </c>
      <c r="X74" s="34">
        <f t="shared" si="16"/>
        <v>3.0687124749833223E-2</v>
      </c>
      <c r="Y74">
        <f t="shared" si="17"/>
        <v>138</v>
      </c>
      <c r="Z74" s="34">
        <f t="shared" si="18"/>
        <v>7.7521793275217937E-2</v>
      </c>
      <c r="AA74">
        <f t="shared" si="19"/>
        <v>498</v>
      </c>
      <c r="AB74" s="34">
        <f>IF(T74=$T$1,Z74,IF('School List &amp; Interviews'!$F$13='Private Narrowly Selective'!C74,V74,X74))</f>
        <v>3.0687124749833223E-2</v>
      </c>
      <c r="AC74">
        <f>IF(T74=$T$1,AA74,IF('School List &amp; Interviews'!$F$13='Private Narrowly Selective'!C74,W74,Y74))</f>
        <v>138</v>
      </c>
    </row>
    <row r="75" spans="1:29" hidden="1">
      <c r="A75">
        <f t="shared" si="20"/>
        <v>70</v>
      </c>
      <c r="B75" t="s">
        <v>219</v>
      </c>
      <c r="C75" t="s">
        <v>1117</v>
      </c>
      <c r="D75" t="s">
        <v>267</v>
      </c>
      <c r="E75">
        <f>'MSAR Data'!AN76</f>
        <v>518</v>
      </c>
      <c r="F75">
        <f>'MSAR Data'!AO76</f>
        <v>7095</v>
      </c>
      <c r="G75">
        <f>'MSAR Data'!AP76</f>
        <v>605</v>
      </c>
      <c r="H75">
        <f>'MSAR Data'!AQ76</f>
        <v>8218</v>
      </c>
      <c r="I75">
        <f>'MSAR Data'!AR76</f>
        <v>76</v>
      </c>
      <c r="J75">
        <f>'MSAR Data'!AS76</f>
        <v>846</v>
      </c>
      <c r="K75">
        <f>'MSAR Data'!AT76</f>
        <v>40</v>
      </c>
      <c r="L75">
        <f>'MSAR Data'!AU76</f>
        <v>962</v>
      </c>
      <c r="M75" s="20">
        <f t="shared" si="12"/>
        <v>0.87941787941787941</v>
      </c>
      <c r="N75" s="29">
        <f t="shared" si="11"/>
        <v>0.14671814671814673</v>
      </c>
      <c r="O75" s="29">
        <f t="shared" si="11"/>
        <v>0.11923890063424947</v>
      </c>
      <c r="P75" s="30">
        <f t="shared" si="13"/>
        <v>2.7479246083897263E-2</v>
      </c>
      <c r="Q75" t="s">
        <v>304</v>
      </c>
      <c r="R75" t="s">
        <v>581</v>
      </c>
      <c r="S75" t="s">
        <v>580</v>
      </c>
      <c r="T75" t="s">
        <v>1135</v>
      </c>
      <c r="U75" s="10"/>
      <c r="V75" s="34">
        <f t="shared" si="14"/>
        <v>0.14671814671814673</v>
      </c>
      <c r="W75">
        <f t="shared" si="15"/>
        <v>76</v>
      </c>
      <c r="X75" s="34">
        <f t="shared" si="16"/>
        <v>0.11923890063424947</v>
      </c>
      <c r="Y75">
        <f t="shared" si="17"/>
        <v>846</v>
      </c>
      <c r="Z75" s="34">
        <f t="shared" si="18"/>
        <v>0.11706011194937942</v>
      </c>
      <c r="AA75">
        <f t="shared" si="19"/>
        <v>962</v>
      </c>
      <c r="AB75" s="34">
        <f>IF(T75=$T$1,Z75,IF('School List &amp; Interviews'!$F$13='Private Narrowly Selective'!C75,V75,X75))</f>
        <v>0.11706011194937942</v>
      </c>
      <c r="AC75">
        <f>IF(T75=$T$1,AA75,IF('School List &amp; Interviews'!$F$13='Private Narrowly Selective'!C75,W75,Y75))</f>
        <v>962</v>
      </c>
    </row>
    <row r="76" spans="1:29" hidden="1">
      <c r="A76">
        <f t="shared" si="20"/>
        <v>71</v>
      </c>
      <c r="B76" t="s">
        <v>222</v>
      </c>
      <c r="C76" t="s">
        <v>1102</v>
      </c>
      <c r="D76" t="s">
        <v>267</v>
      </c>
      <c r="E76">
        <f>'MSAR Data'!AN77</f>
        <v>1233</v>
      </c>
      <c r="F76">
        <f>'MSAR Data'!AO77</f>
        <v>9722</v>
      </c>
      <c r="G76">
        <f>'MSAR Data'!AP77</f>
        <v>813</v>
      </c>
      <c r="H76">
        <f>'MSAR Data'!AQ77</f>
        <v>11768</v>
      </c>
      <c r="I76">
        <f>'MSAR Data'!AR77</f>
        <v>168</v>
      </c>
      <c r="J76">
        <f>'MSAR Data'!AS77</f>
        <v>524</v>
      </c>
      <c r="K76">
        <f>'MSAR Data'!AT77</f>
        <v>25</v>
      </c>
      <c r="L76">
        <f>'MSAR Data'!AU77</f>
        <v>717</v>
      </c>
      <c r="M76" s="20">
        <f t="shared" si="12"/>
        <v>0.73082287308228733</v>
      </c>
      <c r="N76" s="29">
        <f t="shared" si="11"/>
        <v>0.13625304136253041</v>
      </c>
      <c r="O76" s="29">
        <f t="shared" si="11"/>
        <v>5.3898374819995883E-2</v>
      </c>
      <c r="P76" s="30">
        <f t="shared" si="13"/>
        <v>8.2354666542534538E-2</v>
      </c>
      <c r="Q76" t="s">
        <v>304</v>
      </c>
      <c r="R76" t="s">
        <v>586</v>
      </c>
      <c r="S76" t="s">
        <v>22</v>
      </c>
      <c r="T76" t="s">
        <v>1135</v>
      </c>
      <c r="U76" s="10"/>
      <c r="V76" s="34">
        <f t="shared" si="14"/>
        <v>0.13625304136253041</v>
      </c>
      <c r="W76">
        <f t="shared" si="15"/>
        <v>168</v>
      </c>
      <c r="X76" s="34">
        <f t="shared" si="16"/>
        <v>5.3898374819995883E-2</v>
      </c>
      <c r="Y76">
        <f t="shared" si="17"/>
        <v>524</v>
      </c>
      <c r="Z76" s="34">
        <f t="shared" si="18"/>
        <v>6.092794017675051E-2</v>
      </c>
      <c r="AA76">
        <f t="shared" si="19"/>
        <v>717</v>
      </c>
      <c r="AB76" s="34">
        <f>IF(T76=$T$1,Z76,IF('School List &amp; Interviews'!$F$13='Private Narrowly Selective'!C76,V76,X76))</f>
        <v>6.092794017675051E-2</v>
      </c>
      <c r="AC76">
        <f>IF(T76=$T$1,AA76,IF('School List &amp; Interviews'!$F$13='Private Narrowly Selective'!C76,W76,Y76))</f>
        <v>717</v>
      </c>
    </row>
    <row r="77" spans="1:29" hidden="1">
      <c r="A77">
        <f t="shared" si="20"/>
        <v>72</v>
      </c>
      <c r="B77" t="s">
        <v>223</v>
      </c>
      <c r="C77" t="s">
        <v>1096</v>
      </c>
      <c r="D77" t="s">
        <v>316</v>
      </c>
      <c r="E77">
        <f>'MSAR Data'!AN78</f>
        <v>1241</v>
      </c>
      <c r="F77">
        <f>'MSAR Data'!AO78</f>
        <v>41</v>
      </c>
      <c r="G77">
        <f>'MSAR Data'!AP78</f>
        <v>2</v>
      </c>
      <c r="H77">
        <f>'MSAR Data'!AQ78</f>
        <v>1284</v>
      </c>
      <c r="I77">
        <f>'MSAR Data'!AR78</f>
        <v>268</v>
      </c>
      <c r="J77">
        <f>'MSAR Data'!AS78</f>
        <v>2</v>
      </c>
      <c r="K77">
        <f>'MSAR Data'!AT78</f>
        <v>0</v>
      </c>
      <c r="L77">
        <f>'MSAR Data'!AU78</f>
        <v>270</v>
      </c>
      <c r="M77" s="20">
        <f t="shared" si="12"/>
        <v>7.4074074074074077E-3</v>
      </c>
      <c r="N77" s="29">
        <f t="shared" si="11"/>
        <v>0.21595487510072522</v>
      </c>
      <c r="O77" s="29">
        <f t="shared" si="11"/>
        <v>4.878048780487805E-2</v>
      </c>
      <c r="P77" s="30">
        <f t="shared" si="13"/>
        <v>0.16717438729584716</v>
      </c>
      <c r="Q77" t="s">
        <v>299</v>
      </c>
      <c r="S77" t="s">
        <v>592</v>
      </c>
      <c r="T77" t="s">
        <v>1136</v>
      </c>
      <c r="U77" s="10" t="s">
        <v>1219</v>
      </c>
      <c r="V77" s="34">
        <f t="shared" si="14"/>
        <v>0.21595487510072522</v>
      </c>
      <c r="W77">
        <f t="shared" si="15"/>
        <v>268</v>
      </c>
      <c r="X77" s="34">
        <f t="shared" si="16"/>
        <v>4.878048780487805E-2</v>
      </c>
      <c r="Y77">
        <f t="shared" si="17"/>
        <v>2</v>
      </c>
      <c r="Z77" s="34">
        <f t="shared" si="18"/>
        <v>0.2102803738317757</v>
      </c>
      <c r="AA77">
        <f t="shared" si="19"/>
        <v>270</v>
      </c>
      <c r="AB77" s="34">
        <f>IF(T77=$T$1,Z77,IF('School List &amp; Interviews'!$F$13='Private Narrowly Selective'!C77,V77,X77))</f>
        <v>4.878048780487805E-2</v>
      </c>
      <c r="AC77">
        <f>IF(T77=$T$1,AA77,IF('School List &amp; Interviews'!$F$13='Private Narrowly Selective'!C77,W77,Y77))</f>
        <v>2</v>
      </c>
    </row>
    <row r="78" spans="1:29" hidden="1">
      <c r="A78">
        <f t="shared" si="20"/>
        <v>73</v>
      </c>
      <c r="B78" t="s">
        <v>226</v>
      </c>
      <c r="C78" t="s">
        <v>1118</v>
      </c>
      <c r="D78" t="s">
        <v>316</v>
      </c>
      <c r="E78">
        <f>'MSAR Data'!AN79</f>
        <v>633</v>
      </c>
      <c r="F78">
        <f>'MSAR Data'!AO79</f>
        <v>2847</v>
      </c>
      <c r="G78">
        <f>'MSAR Data'!AP79</f>
        <v>325</v>
      </c>
      <c r="H78">
        <f>'MSAR Data'!AQ79</f>
        <v>3805</v>
      </c>
      <c r="I78">
        <f>'MSAR Data'!AR79</f>
        <v>319</v>
      </c>
      <c r="J78">
        <f>'MSAR Data'!AS79</f>
        <v>187</v>
      </c>
      <c r="K78">
        <f>'MSAR Data'!AT79</f>
        <v>2</v>
      </c>
      <c r="L78">
        <f>'MSAR Data'!AU79</f>
        <v>508</v>
      </c>
      <c r="M78" s="20">
        <f t="shared" si="12"/>
        <v>0.36811023622047245</v>
      </c>
      <c r="N78" s="29">
        <f t="shared" si="11"/>
        <v>0.50394944707740918</v>
      </c>
      <c r="O78" s="29">
        <f t="shared" si="11"/>
        <v>6.5683175272216371E-2</v>
      </c>
      <c r="P78" s="30">
        <f t="shared" si="13"/>
        <v>0.43826627180519284</v>
      </c>
      <c r="Q78" t="s">
        <v>304</v>
      </c>
      <c r="R78" s="19" t="s">
        <v>597</v>
      </c>
      <c r="S78" t="s">
        <v>599</v>
      </c>
      <c r="T78" t="s">
        <v>1136</v>
      </c>
      <c r="U78" s="10" t="s">
        <v>1221</v>
      </c>
      <c r="V78" s="34">
        <f t="shared" si="14"/>
        <v>0.50394944707740918</v>
      </c>
      <c r="W78">
        <f t="shared" si="15"/>
        <v>319</v>
      </c>
      <c r="X78" s="34">
        <f t="shared" si="16"/>
        <v>6.5683175272216371E-2</v>
      </c>
      <c r="Y78">
        <f t="shared" si="17"/>
        <v>187</v>
      </c>
      <c r="Z78" s="34">
        <f t="shared" si="18"/>
        <v>0.13350854139290408</v>
      </c>
      <c r="AA78">
        <f t="shared" si="19"/>
        <v>508</v>
      </c>
      <c r="AB78" s="34">
        <f>IF(T78=$T$1,Z78,IF('School List &amp; Interviews'!$F$13='Private Narrowly Selective'!C78,V78,X78))</f>
        <v>6.5683175272216371E-2</v>
      </c>
      <c r="AC78">
        <f>IF(T78=$T$1,AA78,IF('School List &amp; Interviews'!$F$13='Private Narrowly Selective'!C78,W78,Y78))</f>
        <v>187</v>
      </c>
    </row>
    <row r="79" spans="1:29" hidden="1">
      <c r="A79">
        <f t="shared" si="20"/>
        <v>74</v>
      </c>
      <c r="B79" t="s">
        <v>228</v>
      </c>
      <c r="C79" t="s">
        <v>1095</v>
      </c>
      <c r="D79" t="s">
        <v>267</v>
      </c>
      <c r="E79">
        <f>'MSAR Data'!AN80</f>
        <v>3328</v>
      </c>
      <c r="F79">
        <f>'MSAR Data'!AO80</f>
        <v>7146</v>
      </c>
      <c r="G79">
        <f>'MSAR Data'!AP80</f>
        <v>847</v>
      </c>
      <c r="H79">
        <f>'MSAR Data'!AQ80</f>
        <v>11321</v>
      </c>
      <c r="I79">
        <f>'MSAR Data'!AR80</f>
        <v>146</v>
      </c>
      <c r="J79">
        <f>'MSAR Data'!AS80</f>
        <v>317</v>
      </c>
      <c r="K79">
        <f>'MSAR Data'!AT80</f>
        <v>37</v>
      </c>
      <c r="L79">
        <f>'MSAR Data'!AU80</f>
        <v>500</v>
      </c>
      <c r="M79" s="20">
        <f t="shared" si="12"/>
        <v>0.63400000000000001</v>
      </c>
      <c r="N79" s="29">
        <f t="shared" si="11"/>
        <v>4.3870192307692304E-2</v>
      </c>
      <c r="O79" s="29">
        <f t="shared" si="11"/>
        <v>4.4360481388189196E-2</v>
      </c>
      <c r="P79" s="30">
        <f t="shared" si="13"/>
        <v>-4.9028908049689179E-4</v>
      </c>
      <c r="Q79" t="s">
        <v>304</v>
      </c>
      <c r="R79" s="19" t="s">
        <v>600</v>
      </c>
      <c r="S79" t="s">
        <v>22</v>
      </c>
      <c r="T79" t="s">
        <v>1135</v>
      </c>
      <c r="U79" s="10"/>
      <c r="V79" s="34">
        <f t="shared" si="14"/>
        <v>4.3870192307692304E-2</v>
      </c>
      <c r="W79">
        <f t="shared" si="15"/>
        <v>146</v>
      </c>
      <c r="X79" s="34">
        <f t="shared" si="16"/>
        <v>4.4360481388189196E-2</v>
      </c>
      <c r="Y79">
        <f t="shared" si="17"/>
        <v>317</v>
      </c>
      <c r="Z79" s="34">
        <f t="shared" si="18"/>
        <v>4.416570974295557E-2</v>
      </c>
      <c r="AA79">
        <f t="shared" si="19"/>
        <v>500</v>
      </c>
      <c r="AB79" s="34">
        <f>IF(T79=$T$1,Z79,IF('School List &amp; Interviews'!$F$13='Private Narrowly Selective'!C79,V79,X79))</f>
        <v>4.416570974295557E-2</v>
      </c>
      <c r="AC79">
        <f>IF(T79=$T$1,AA79,IF('School List &amp; Interviews'!$F$13='Private Narrowly Selective'!C79,W79,Y79))</f>
        <v>500</v>
      </c>
    </row>
    <row r="80" spans="1:29" hidden="1">
      <c r="A80">
        <f t="shared" si="20"/>
        <v>75</v>
      </c>
      <c r="B80" t="s">
        <v>230</v>
      </c>
      <c r="C80" t="s">
        <v>1091</v>
      </c>
      <c r="D80" t="s">
        <v>316</v>
      </c>
      <c r="E80">
        <f>'MSAR Data'!AN81</f>
        <v>2469</v>
      </c>
      <c r="F80">
        <f>'MSAR Data'!AO81</f>
        <v>2504</v>
      </c>
      <c r="G80">
        <f>'MSAR Data'!AP81</f>
        <v>744</v>
      </c>
      <c r="H80">
        <f>'MSAR Data'!AQ81</f>
        <v>5717</v>
      </c>
      <c r="I80">
        <f>'MSAR Data'!AR81</f>
        <v>572</v>
      </c>
      <c r="J80">
        <f>'MSAR Data'!AS81</f>
        <v>213</v>
      </c>
      <c r="K80">
        <f>'MSAR Data'!AT81</f>
        <v>8</v>
      </c>
      <c r="L80">
        <f>'MSAR Data'!AU81</f>
        <v>793</v>
      </c>
      <c r="M80" s="20">
        <f t="shared" si="12"/>
        <v>0.26860025220680961</v>
      </c>
      <c r="N80" s="29">
        <f t="shared" si="11"/>
        <v>0.23167274200081003</v>
      </c>
      <c r="O80" s="29">
        <f t="shared" si="11"/>
        <v>8.5063897763578269E-2</v>
      </c>
      <c r="P80" s="30">
        <f t="shared" si="13"/>
        <v>0.14660884423723175</v>
      </c>
      <c r="Q80" t="s">
        <v>304</v>
      </c>
      <c r="R80" s="19" t="s">
        <v>604</v>
      </c>
      <c r="S80" t="s">
        <v>22</v>
      </c>
      <c r="T80" t="s">
        <v>1134</v>
      </c>
      <c r="U80" s="10" t="s">
        <v>1220</v>
      </c>
      <c r="V80" s="34">
        <f t="shared" si="14"/>
        <v>0.23167274200081003</v>
      </c>
      <c r="W80">
        <f t="shared" si="15"/>
        <v>572</v>
      </c>
      <c r="X80" s="34">
        <f t="shared" si="16"/>
        <v>8.5063897763578269E-2</v>
      </c>
      <c r="Y80">
        <f t="shared" si="17"/>
        <v>213</v>
      </c>
      <c r="Z80" s="34">
        <f t="shared" si="18"/>
        <v>0.13870911317124365</v>
      </c>
      <c r="AA80">
        <f t="shared" si="19"/>
        <v>793</v>
      </c>
      <c r="AB80" s="34">
        <f>IF(T80=$T$1,Z80,IF('School List &amp; Interviews'!$F$13='Private Narrowly Selective'!C80,V80,X80))</f>
        <v>8.5063897763578269E-2</v>
      </c>
      <c r="AC80">
        <f>IF(T80=$T$1,AA80,IF('School List &amp; Interviews'!$F$13='Private Narrowly Selective'!C80,W80,Y80))</f>
        <v>213</v>
      </c>
    </row>
    <row r="81" spans="1:29" hidden="1">
      <c r="A81">
        <f t="shared" si="20"/>
        <v>76</v>
      </c>
      <c r="B81" t="s">
        <v>233</v>
      </c>
      <c r="C81" t="s">
        <v>1091</v>
      </c>
      <c r="D81" t="s">
        <v>316</v>
      </c>
      <c r="E81">
        <f>'MSAR Data'!AN82</f>
        <v>2847</v>
      </c>
      <c r="F81">
        <f>'MSAR Data'!AO82</f>
        <v>3759</v>
      </c>
      <c r="G81">
        <f>'MSAR Data'!AP82</f>
        <v>76</v>
      </c>
      <c r="H81">
        <f>'MSAR Data'!AQ82</f>
        <v>6682</v>
      </c>
      <c r="I81">
        <f>'MSAR Data'!AR82</f>
        <v>914</v>
      </c>
      <c r="J81">
        <f>'MSAR Data'!AS82</f>
        <v>333</v>
      </c>
      <c r="K81">
        <f>'MSAR Data'!AT82</f>
        <v>2</v>
      </c>
      <c r="L81">
        <f>'MSAR Data'!AU82</f>
        <v>1249</v>
      </c>
      <c r="M81" s="20">
        <f t="shared" si="12"/>
        <v>0.26661329063250599</v>
      </c>
      <c r="N81" s="29">
        <f t="shared" si="11"/>
        <v>0.32103969090270462</v>
      </c>
      <c r="O81" s="29">
        <f t="shared" si="11"/>
        <v>8.8587390263367913E-2</v>
      </c>
      <c r="P81" s="30">
        <f t="shared" si="13"/>
        <v>0.2324523006393367</v>
      </c>
      <c r="Q81" t="s">
        <v>304</v>
      </c>
      <c r="R81" t="s">
        <v>608</v>
      </c>
      <c r="S81" t="s">
        <v>607</v>
      </c>
      <c r="T81" t="s">
        <v>1134</v>
      </c>
      <c r="U81" s="10" t="s">
        <v>1217</v>
      </c>
      <c r="V81" s="34">
        <f t="shared" si="14"/>
        <v>0.32103969090270462</v>
      </c>
      <c r="W81">
        <f t="shared" si="15"/>
        <v>914</v>
      </c>
      <c r="X81" s="34">
        <f t="shared" si="16"/>
        <v>8.8587390263367913E-2</v>
      </c>
      <c r="Y81">
        <f t="shared" si="17"/>
        <v>333</v>
      </c>
      <c r="Z81" s="34">
        <f t="shared" si="18"/>
        <v>0.18692008380724334</v>
      </c>
      <c r="AA81">
        <f t="shared" si="19"/>
        <v>1249</v>
      </c>
      <c r="AB81" s="34">
        <f>IF(T81=$T$1,Z81,IF('School List &amp; Interviews'!$F$13='Private Narrowly Selective'!C81,V81,X81))</f>
        <v>8.8587390263367913E-2</v>
      </c>
      <c r="AC81">
        <f>IF(T81=$T$1,AA81,IF('School List &amp; Interviews'!$F$13='Private Narrowly Selective'!C81,W81,Y81))</f>
        <v>333</v>
      </c>
    </row>
    <row r="82" spans="1:29" hidden="1">
      <c r="A82">
        <f t="shared" si="20"/>
        <v>77</v>
      </c>
      <c r="B82" t="s">
        <v>235</v>
      </c>
      <c r="C82" t="s">
        <v>1092</v>
      </c>
      <c r="D82" t="s">
        <v>267</v>
      </c>
      <c r="E82">
        <f>'MSAR Data'!AN83</f>
        <v>1807</v>
      </c>
      <c r="F82">
        <f>'MSAR Data'!AO83</f>
        <v>6210</v>
      </c>
      <c r="G82">
        <f>'MSAR Data'!AP83</f>
        <v>173</v>
      </c>
      <c r="H82">
        <f>'MSAR Data'!AQ83</f>
        <v>8190</v>
      </c>
      <c r="I82">
        <f>'MSAR Data'!AR83</f>
        <v>109</v>
      </c>
      <c r="J82">
        <f>'MSAR Data'!AS83</f>
        <v>238</v>
      </c>
      <c r="K82">
        <f>'MSAR Data'!AT83</f>
        <v>4</v>
      </c>
      <c r="L82">
        <f>'MSAR Data'!AU83</f>
        <v>351</v>
      </c>
      <c r="M82" s="20">
        <f t="shared" si="12"/>
        <v>0.67806267806267806</v>
      </c>
      <c r="N82" s="29">
        <f t="shared" si="11"/>
        <v>6.0320973990038738E-2</v>
      </c>
      <c r="O82" s="29">
        <f t="shared" si="11"/>
        <v>3.8325281803542673E-2</v>
      </c>
      <c r="P82" s="30">
        <f t="shared" si="13"/>
        <v>2.1995692186496066E-2</v>
      </c>
      <c r="Q82" t="s">
        <v>304</v>
      </c>
      <c r="R82" t="s">
        <v>611</v>
      </c>
      <c r="S82" t="s">
        <v>22</v>
      </c>
      <c r="T82" t="s">
        <v>1135</v>
      </c>
      <c r="U82" s="10"/>
      <c r="V82" s="34">
        <f t="shared" si="14"/>
        <v>6.0320973990038738E-2</v>
      </c>
      <c r="W82">
        <f t="shared" si="15"/>
        <v>109</v>
      </c>
      <c r="X82" s="34">
        <f t="shared" si="16"/>
        <v>3.8325281803542673E-2</v>
      </c>
      <c r="Y82">
        <f t="shared" si="17"/>
        <v>238</v>
      </c>
      <c r="Z82" s="34">
        <f t="shared" si="18"/>
        <v>4.2857142857142858E-2</v>
      </c>
      <c r="AA82">
        <f t="shared" si="19"/>
        <v>351</v>
      </c>
      <c r="AB82" s="34">
        <f>IF(T82=$T$1,Z82,IF('School List &amp; Interviews'!$F$13='Private Narrowly Selective'!C82,V82,X82))</f>
        <v>4.2857142857142858E-2</v>
      </c>
      <c r="AC82">
        <f>IF(T82=$T$1,AA82,IF('School List &amp; Interviews'!$F$13='Private Narrowly Selective'!C82,W82,Y82))</f>
        <v>351</v>
      </c>
    </row>
    <row r="83" spans="1:29" hidden="1">
      <c r="A83">
        <f t="shared" si="20"/>
        <v>78</v>
      </c>
      <c r="B83" t="s">
        <v>243</v>
      </c>
      <c r="C83" t="s">
        <v>1092</v>
      </c>
      <c r="D83" t="s">
        <v>316</v>
      </c>
      <c r="E83">
        <f>'MSAR Data'!AN84</f>
        <v>4932</v>
      </c>
      <c r="F83">
        <f>'MSAR Data'!AO84</f>
        <v>1680</v>
      </c>
      <c r="G83">
        <f>'MSAR Data'!AP84</f>
        <v>35</v>
      </c>
      <c r="H83">
        <f>'MSAR Data'!AQ84</f>
        <v>6647</v>
      </c>
      <c r="I83">
        <f>'MSAR Data'!AR84</f>
        <v>620</v>
      </c>
      <c r="J83">
        <f>'MSAR Data'!AS84</f>
        <v>117</v>
      </c>
      <c r="K83">
        <f>'MSAR Data'!AT84</f>
        <v>0</v>
      </c>
      <c r="L83">
        <f>'MSAR Data'!AU84</f>
        <v>737</v>
      </c>
      <c r="M83" s="20">
        <f t="shared" si="12"/>
        <v>0.1587516960651289</v>
      </c>
      <c r="N83" s="29">
        <f t="shared" si="11"/>
        <v>0.12570965125709652</v>
      </c>
      <c r="O83" s="29">
        <f t="shared" si="11"/>
        <v>6.9642857142857145E-2</v>
      </c>
      <c r="P83" s="30">
        <f t="shared" si="13"/>
        <v>5.6066794114239371E-2</v>
      </c>
      <c r="Q83" t="s">
        <v>304</v>
      </c>
      <c r="R83" t="s">
        <v>615</v>
      </c>
      <c r="S83" t="s">
        <v>620</v>
      </c>
      <c r="T83" t="s">
        <v>1136</v>
      </c>
      <c r="U83" s="10" t="s">
        <v>1222</v>
      </c>
      <c r="V83" s="34">
        <f t="shared" si="14"/>
        <v>0.12570965125709652</v>
      </c>
      <c r="W83">
        <f t="shared" si="15"/>
        <v>620</v>
      </c>
      <c r="X83" s="34">
        <f t="shared" si="16"/>
        <v>6.9642857142857145E-2</v>
      </c>
      <c r="Y83">
        <f t="shared" si="17"/>
        <v>117</v>
      </c>
      <c r="Z83" s="34">
        <f t="shared" si="18"/>
        <v>0.11087708740785317</v>
      </c>
      <c r="AA83">
        <f t="shared" si="19"/>
        <v>737</v>
      </c>
      <c r="AB83" s="34">
        <f>IF(T83=$T$1,Z83,IF('School List &amp; Interviews'!$F$13='Private Narrowly Selective'!C83,V83,X83))</f>
        <v>6.9642857142857145E-2</v>
      </c>
      <c r="AC83">
        <f>IF(T83=$T$1,AA83,IF('School List &amp; Interviews'!$F$13='Private Narrowly Selective'!C83,W83,Y83))</f>
        <v>117</v>
      </c>
    </row>
    <row r="84" spans="1:29" hidden="1">
      <c r="A84">
        <f t="shared" si="20"/>
        <v>79</v>
      </c>
      <c r="B84" t="s">
        <v>246</v>
      </c>
      <c r="C84" t="s">
        <v>1092</v>
      </c>
      <c r="D84" t="s">
        <v>316</v>
      </c>
      <c r="E84">
        <f>'MSAR Data'!AN85</f>
        <v>4447</v>
      </c>
      <c r="F84">
        <f>'MSAR Data'!AO85</f>
        <v>1018</v>
      </c>
      <c r="G84">
        <f>'MSAR Data'!AP85</f>
        <v>29</v>
      </c>
      <c r="H84">
        <f>'MSAR Data'!AQ85</f>
        <v>5494</v>
      </c>
      <c r="I84">
        <f>'MSAR Data'!AR85</f>
        <v>552</v>
      </c>
      <c r="J84">
        <f>'MSAR Data'!AS85</f>
        <v>61</v>
      </c>
      <c r="K84">
        <f>'MSAR Data'!AT85</f>
        <v>0</v>
      </c>
      <c r="L84">
        <f>'MSAR Data'!AU85</f>
        <v>613</v>
      </c>
      <c r="M84" s="20">
        <f t="shared" si="12"/>
        <v>9.951060358890701E-2</v>
      </c>
      <c r="N84" s="29">
        <f t="shared" si="11"/>
        <v>0.12412862604002699</v>
      </c>
      <c r="O84" s="29">
        <f t="shared" si="11"/>
        <v>5.9921414538310409E-2</v>
      </c>
      <c r="P84" s="30">
        <f t="shared" si="13"/>
        <v>6.4207211501716571E-2</v>
      </c>
      <c r="Q84" t="s">
        <v>304</v>
      </c>
      <c r="R84" t="s">
        <v>249</v>
      </c>
      <c r="S84" t="s">
        <v>624</v>
      </c>
      <c r="T84" t="s">
        <v>1136</v>
      </c>
      <c r="U84" s="10" t="s">
        <v>1222</v>
      </c>
      <c r="V84" s="34">
        <f t="shared" si="14"/>
        <v>0.12412862604002699</v>
      </c>
      <c r="W84">
        <f t="shared" si="15"/>
        <v>552</v>
      </c>
      <c r="X84" s="34">
        <f t="shared" si="16"/>
        <v>5.9921414538310409E-2</v>
      </c>
      <c r="Y84">
        <f t="shared" si="17"/>
        <v>61</v>
      </c>
      <c r="Z84" s="34">
        <f t="shared" si="18"/>
        <v>0.1115762650163815</v>
      </c>
      <c r="AA84">
        <f t="shared" si="19"/>
        <v>613</v>
      </c>
      <c r="AB84" s="34">
        <f>IF(T84=$T$1,Z84,IF('School List &amp; Interviews'!$F$13='Private Narrowly Selective'!C84,V84,X84))</f>
        <v>5.9921414538310409E-2</v>
      </c>
      <c r="AC84">
        <f>IF(T84=$T$1,AA84,IF('School List &amp; Interviews'!$F$13='Private Narrowly Selective'!C84,W84,Y84))</f>
        <v>61</v>
      </c>
    </row>
    <row r="85" spans="1:29" hidden="1">
      <c r="A85">
        <f t="shared" si="20"/>
        <v>80</v>
      </c>
      <c r="B85" t="s">
        <v>250</v>
      </c>
      <c r="C85" t="s">
        <v>1092</v>
      </c>
      <c r="D85" t="s">
        <v>316</v>
      </c>
      <c r="E85">
        <f>'MSAR Data'!AN86</f>
        <v>4806</v>
      </c>
      <c r="F85">
        <f>'MSAR Data'!AO86</f>
        <v>1148</v>
      </c>
      <c r="G85">
        <f>'MSAR Data'!AP86</f>
        <v>35</v>
      </c>
      <c r="H85">
        <f>'MSAR Data'!AQ86</f>
        <v>5989</v>
      </c>
      <c r="I85">
        <f>'MSAR Data'!AR86</f>
        <v>972</v>
      </c>
      <c r="J85">
        <f>'MSAR Data'!AS86</f>
        <v>130</v>
      </c>
      <c r="K85">
        <f>'MSAR Data'!AT86</f>
        <v>0</v>
      </c>
      <c r="L85">
        <f>'MSAR Data'!AU86</f>
        <v>1102</v>
      </c>
      <c r="M85" s="20">
        <f t="shared" si="12"/>
        <v>0.11796733212341198</v>
      </c>
      <c r="N85" s="29">
        <f t="shared" si="11"/>
        <v>0.20224719101123595</v>
      </c>
      <c r="O85" s="29">
        <f t="shared" si="11"/>
        <v>0.1132404181184669</v>
      </c>
      <c r="P85" s="30">
        <f t="shared" si="13"/>
        <v>8.9006772892769051E-2</v>
      </c>
      <c r="Q85" t="s">
        <v>304</v>
      </c>
      <c r="R85" t="s">
        <v>253</v>
      </c>
      <c r="S85" t="s">
        <v>625</v>
      </c>
      <c r="T85" t="s">
        <v>1136</v>
      </c>
      <c r="U85" s="10" t="s">
        <v>1222</v>
      </c>
      <c r="V85" s="34">
        <f t="shared" si="14"/>
        <v>0.20224719101123595</v>
      </c>
      <c r="W85">
        <f t="shared" si="15"/>
        <v>972</v>
      </c>
      <c r="X85" s="34">
        <f t="shared" si="16"/>
        <v>0.1132404181184669</v>
      </c>
      <c r="Y85">
        <f t="shared" si="17"/>
        <v>130</v>
      </c>
      <c r="Z85" s="34">
        <f t="shared" si="18"/>
        <v>0.18400400734680247</v>
      </c>
      <c r="AA85">
        <f t="shared" si="19"/>
        <v>1102</v>
      </c>
      <c r="AB85" s="34">
        <f>IF(T85=$T$1,Z85,IF('School List &amp; Interviews'!$F$13='Private Narrowly Selective'!C85,V85,X85))</f>
        <v>0.1132404181184669</v>
      </c>
      <c r="AC85">
        <f>IF(T85=$T$1,AA85,IF('School List &amp; Interviews'!$F$13='Private Narrowly Selective'!C85,W85,Y85))</f>
        <v>130</v>
      </c>
    </row>
    <row r="86" spans="1:29" hidden="1">
      <c r="A86">
        <f t="shared" si="20"/>
        <v>81</v>
      </c>
      <c r="B86" t="s">
        <v>254</v>
      </c>
      <c r="C86" t="s">
        <v>1092</v>
      </c>
      <c r="D86" t="s">
        <v>316</v>
      </c>
      <c r="E86">
        <f>'MSAR Data'!AN87</f>
        <v>4989</v>
      </c>
      <c r="F86">
        <f>'MSAR Data'!AO87</f>
        <v>1474</v>
      </c>
      <c r="G86">
        <f>'MSAR Data'!AP87</f>
        <v>50</v>
      </c>
      <c r="H86">
        <f>'MSAR Data'!AQ87</f>
        <v>6513</v>
      </c>
      <c r="I86">
        <f>'MSAR Data'!AR87</f>
        <v>905</v>
      </c>
      <c r="J86">
        <f>'MSAR Data'!AS87</f>
        <v>174</v>
      </c>
      <c r="K86">
        <f>'MSAR Data'!AT87</f>
        <v>0</v>
      </c>
      <c r="L86">
        <f>'MSAR Data'!AU87</f>
        <v>1079</v>
      </c>
      <c r="M86" s="20">
        <f t="shared" si="12"/>
        <v>0.16126042632066728</v>
      </c>
      <c r="N86" s="29">
        <f t="shared" si="11"/>
        <v>0.18139907797153737</v>
      </c>
      <c r="O86" s="29">
        <f t="shared" si="11"/>
        <v>0.11804613297150611</v>
      </c>
      <c r="P86" s="30">
        <f t="shared" si="13"/>
        <v>6.3352945000031261E-2</v>
      </c>
      <c r="Q86" t="s">
        <v>304</v>
      </c>
      <c r="R86" t="s">
        <v>257</v>
      </c>
      <c r="S86" t="s">
        <v>632</v>
      </c>
      <c r="T86" t="s">
        <v>1136</v>
      </c>
      <c r="U86" s="10" t="s">
        <v>1222</v>
      </c>
      <c r="V86" s="34">
        <f t="shared" si="14"/>
        <v>0.18139907797153737</v>
      </c>
      <c r="W86">
        <f t="shared" si="15"/>
        <v>905</v>
      </c>
      <c r="X86" s="34">
        <f t="shared" si="16"/>
        <v>0.11804613297150611</v>
      </c>
      <c r="Y86">
        <f t="shared" si="17"/>
        <v>174</v>
      </c>
      <c r="Z86" s="34">
        <f t="shared" si="18"/>
        <v>0.16566866267465069</v>
      </c>
      <c r="AA86">
        <f t="shared" si="19"/>
        <v>1079</v>
      </c>
      <c r="AB86" s="34">
        <f>IF(T86=$T$1,Z86,IF('School List &amp; Interviews'!$F$13='Private Narrowly Selective'!C86,V86,X86))</f>
        <v>0.11804613297150611</v>
      </c>
      <c r="AC86">
        <f>IF(T86=$T$1,AA86,IF('School List &amp; Interviews'!$F$13='Private Narrowly Selective'!C86,W86,Y86))</f>
        <v>174</v>
      </c>
    </row>
    <row r="87" spans="1:29" hidden="1">
      <c r="A87">
        <f t="shared" si="20"/>
        <v>82</v>
      </c>
      <c r="B87" t="s">
        <v>258</v>
      </c>
      <c r="C87" t="s">
        <v>1097</v>
      </c>
      <c r="D87" t="s">
        <v>316</v>
      </c>
      <c r="E87">
        <f>'MSAR Data'!AN88</f>
        <v>1327</v>
      </c>
      <c r="F87">
        <f>'MSAR Data'!AO88</f>
        <v>5344</v>
      </c>
      <c r="G87">
        <f>'MSAR Data'!AP88</f>
        <v>2</v>
      </c>
      <c r="H87">
        <f>'MSAR Data'!AQ88</f>
        <v>6673</v>
      </c>
      <c r="I87">
        <f>'MSAR Data'!AR88</f>
        <v>302</v>
      </c>
      <c r="J87">
        <f>'MSAR Data'!AS88</f>
        <v>142</v>
      </c>
      <c r="K87">
        <f>'MSAR Data'!AT88</f>
        <v>0</v>
      </c>
      <c r="L87">
        <f>'MSAR Data'!AU88</f>
        <v>444</v>
      </c>
      <c r="M87" s="20">
        <f t="shared" si="12"/>
        <v>0.31981981981981983</v>
      </c>
      <c r="N87" s="29">
        <f t="shared" si="11"/>
        <v>0.22758100979653353</v>
      </c>
      <c r="O87" s="29">
        <f t="shared" si="11"/>
        <v>2.6571856287425151E-2</v>
      </c>
      <c r="P87" s="30">
        <f t="shared" si="13"/>
        <v>0.20100915350910839</v>
      </c>
      <c r="Q87" t="s">
        <v>304</v>
      </c>
      <c r="R87" t="s">
        <v>304</v>
      </c>
      <c r="S87" t="s">
        <v>633</v>
      </c>
      <c r="T87" t="s">
        <v>1134</v>
      </c>
      <c r="U87" s="10" t="s">
        <v>1217</v>
      </c>
      <c r="V87" s="34">
        <f t="shared" si="14"/>
        <v>0.22758100979653353</v>
      </c>
      <c r="W87">
        <f t="shared" si="15"/>
        <v>302</v>
      </c>
      <c r="X87" s="34">
        <f t="shared" si="16"/>
        <v>2.6571856287425151E-2</v>
      </c>
      <c r="Y87">
        <f t="shared" si="17"/>
        <v>142</v>
      </c>
      <c r="Z87" s="34">
        <f t="shared" si="18"/>
        <v>6.6536790049453023E-2</v>
      </c>
      <c r="AA87">
        <f t="shared" si="19"/>
        <v>444</v>
      </c>
      <c r="AB87" s="34">
        <f>IF(T87=$T$1,Z87,IF('School List &amp; Interviews'!$F$13='Private Narrowly Selective'!C87,V87,X87))</f>
        <v>2.6571856287425151E-2</v>
      </c>
      <c r="AC87">
        <f>IF(T87=$T$1,AA87,IF('School List &amp; Interviews'!$F$13='Private Narrowly Selective'!C87,W87,Y87))</f>
        <v>142</v>
      </c>
    </row>
    <row r="88" spans="1:29" hidden="1">
      <c r="A88">
        <f t="shared" si="20"/>
        <v>83</v>
      </c>
      <c r="B88" t="s">
        <v>260</v>
      </c>
      <c r="C88" t="s">
        <v>1119</v>
      </c>
      <c r="D88" t="s">
        <v>267</v>
      </c>
      <c r="E88">
        <f>'MSAR Data'!AN89</f>
        <v>105</v>
      </c>
      <c r="F88">
        <f>'MSAR Data'!AO89</f>
        <v>8711</v>
      </c>
      <c r="G88">
        <f>'MSAR Data'!AP89</f>
        <v>641</v>
      </c>
      <c r="H88">
        <f>'MSAR Data'!AQ89</f>
        <v>9457</v>
      </c>
      <c r="I88">
        <f>'MSAR Data'!AR89</f>
        <v>20</v>
      </c>
      <c r="J88">
        <f>'MSAR Data'!AS89</f>
        <v>354</v>
      </c>
      <c r="K88">
        <f>'MSAR Data'!AT89</f>
        <v>5</v>
      </c>
      <c r="L88">
        <f>'MSAR Data'!AU89</f>
        <v>379</v>
      </c>
      <c r="M88" s="20">
        <f t="shared" si="12"/>
        <v>0.93403693931398413</v>
      </c>
      <c r="N88" s="29">
        <f t="shared" si="11"/>
        <v>0.19047619047619047</v>
      </c>
      <c r="O88" s="29">
        <f t="shared" si="11"/>
        <v>4.0638273447365397E-2</v>
      </c>
      <c r="P88" s="30">
        <f t="shared" si="13"/>
        <v>0.14983791702882507</v>
      </c>
      <c r="Q88" t="s">
        <v>304</v>
      </c>
      <c r="R88" t="s">
        <v>313</v>
      </c>
      <c r="S88" t="s">
        <v>22</v>
      </c>
      <c r="T88" t="s">
        <v>1135</v>
      </c>
      <c r="U88" s="10"/>
      <c r="V88" s="34">
        <f t="shared" si="14"/>
        <v>0.19047619047619047</v>
      </c>
      <c r="W88">
        <f t="shared" si="15"/>
        <v>20</v>
      </c>
      <c r="X88" s="34">
        <f t="shared" si="16"/>
        <v>4.0638273447365397E-2</v>
      </c>
      <c r="Y88">
        <f t="shared" si="17"/>
        <v>354</v>
      </c>
      <c r="Z88" s="34">
        <f t="shared" si="18"/>
        <v>4.0076134080575233E-2</v>
      </c>
      <c r="AA88">
        <f t="shared" si="19"/>
        <v>379</v>
      </c>
      <c r="AB88" s="34">
        <f>IF(T88=$T$1,Z88,IF('School List &amp; Interviews'!$F$13='Private Narrowly Selective'!C88,V88,X88))</f>
        <v>4.0076134080575233E-2</v>
      </c>
      <c r="AC88">
        <f>IF(T88=$T$1,AA88,IF('School List &amp; Interviews'!$F$13='Private Narrowly Selective'!C88,W88,Y88))</f>
        <v>379</v>
      </c>
    </row>
    <row r="89" spans="1:29" hidden="1">
      <c r="A89">
        <f t="shared" si="20"/>
        <v>84</v>
      </c>
      <c r="B89" t="s">
        <v>262</v>
      </c>
      <c r="C89" t="s">
        <v>1093</v>
      </c>
      <c r="D89" t="s">
        <v>267</v>
      </c>
      <c r="E89">
        <f>'MSAR Data'!AN90</f>
        <v>1187</v>
      </c>
      <c r="F89">
        <f>'MSAR Data'!AO90</f>
        <v>13742</v>
      </c>
      <c r="G89">
        <f>'MSAR Data'!AP90</f>
        <v>511</v>
      </c>
      <c r="H89">
        <f>'MSAR Data'!AQ90</f>
        <v>15440</v>
      </c>
      <c r="I89">
        <f>'MSAR Data'!AR90</f>
        <v>137</v>
      </c>
      <c r="J89">
        <f>'MSAR Data'!AS90</f>
        <v>746</v>
      </c>
      <c r="K89">
        <f>'MSAR Data'!AT90</f>
        <v>3</v>
      </c>
      <c r="L89">
        <f>'MSAR Data'!AU90</f>
        <v>886</v>
      </c>
      <c r="M89" s="20">
        <f t="shared" si="12"/>
        <v>0.84198645598194133</v>
      </c>
      <c r="N89" s="29">
        <f t="shared" si="11"/>
        <v>0.11541701769165964</v>
      </c>
      <c r="O89" s="29">
        <f t="shared" si="11"/>
        <v>5.4286130112065199E-2</v>
      </c>
      <c r="P89" s="30">
        <f t="shared" si="13"/>
        <v>6.1130887579594444E-2</v>
      </c>
      <c r="Q89" t="s">
        <v>304</v>
      </c>
      <c r="R89" t="s">
        <v>641</v>
      </c>
      <c r="S89" t="s">
        <v>22</v>
      </c>
      <c r="T89" t="s">
        <v>1135</v>
      </c>
      <c r="U89" s="10"/>
      <c r="V89" s="34">
        <f t="shared" si="14"/>
        <v>0.11541701769165964</v>
      </c>
      <c r="W89">
        <f t="shared" si="15"/>
        <v>137</v>
      </c>
      <c r="X89" s="34">
        <f t="shared" si="16"/>
        <v>5.4286130112065199E-2</v>
      </c>
      <c r="Y89">
        <f t="shared" si="17"/>
        <v>746</v>
      </c>
      <c r="Z89" s="34">
        <f t="shared" si="18"/>
        <v>5.7383419689119169E-2</v>
      </c>
      <c r="AA89">
        <f t="shared" si="19"/>
        <v>886</v>
      </c>
      <c r="AB89" s="34">
        <f>IF(T89=$T$1,Z89,IF('School List &amp; Interviews'!$F$13='Private Narrowly Selective'!C89,V89,X89))</f>
        <v>5.7383419689119169E-2</v>
      </c>
      <c r="AC89">
        <f>IF(T89=$T$1,AA89,IF('School List &amp; Interviews'!$F$13='Private Narrowly Selective'!C89,W89,Y89))</f>
        <v>886</v>
      </c>
    </row>
    <row r="90" spans="1:29" hidden="1">
      <c r="A90">
        <f t="shared" si="20"/>
        <v>85</v>
      </c>
      <c r="B90" t="s">
        <v>643</v>
      </c>
      <c r="C90" t="s">
        <v>1110</v>
      </c>
      <c r="D90" t="s">
        <v>267</v>
      </c>
      <c r="E90">
        <f>'MSAR Data'!AN91</f>
        <v>485</v>
      </c>
      <c r="F90">
        <f>'MSAR Data'!AO91</f>
        <v>15775</v>
      </c>
      <c r="G90">
        <f>'MSAR Data'!AP91</f>
        <v>965</v>
      </c>
      <c r="H90">
        <f>'MSAR Data'!AQ91</f>
        <v>17225</v>
      </c>
      <c r="I90">
        <f>'MSAR Data'!AR91</f>
        <v>93</v>
      </c>
      <c r="J90">
        <f>'MSAR Data'!AS91</f>
        <v>535</v>
      </c>
      <c r="K90">
        <f>'MSAR Data'!AT91</f>
        <v>25</v>
      </c>
      <c r="L90">
        <f>'MSAR Data'!AU91</f>
        <v>653</v>
      </c>
      <c r="M90" s="20">
        <f t="shared" si="12"/>
        <v>0.81929555895865236</v>
      </c>
      <c r="N90" s="29">
        <f t="shared" si="11"/>
        <v>0.19175257731958764</v>
      </c>
      <c r="O90" s="29">
        <f t="shared" si="11"/>
        <v>3.3914421553090331E-2</v>
      </c>
      <c r="P90" s="30">
        <f t="shared" si="13"/>
        <v>0.15783815576649732</v>
      </c>
      <c r="Q90" t="s">
        <v>304</v>
      </c>
      <c r="R90" t="s">
        <v>645</v>
      </c>
      <c r="S90" t="s">
        <v>22</v>
      </c>
      <c r="T90" t="s">
        <v>1135</v>
      </c>
      <c r="U90" s="10"/>
      <c r="V90" s="34">
        <f t="shared" si="14"/>
        <v>0.19175257731958764</v>
      </c>
      <c r="W90">
        <f t="shared" si="15"/>
        <v>93</v>
      </c>
      <c r="X90" s="34">
        <f t="shared" si="16"/>
        <v>3.3914421553090331E-2</v>
      </c>
      <c r="Y90">
        <f t="shared" si="17"/>
        <v>535</v>
      </c>
      <c r="Z90" s="34">
        <f t="shared" si="18"/>
        <v>3.7910014513788101E-2</v>
      </c>
      <c r="AA90">
        <f t="shared" si="19"/>
        <v>653</v>
      </c>
      <c r="AB90" s="34">
        <f>IF(T90=$T$1,Z90,IF('School List &amp; Interviews'!$F$13='Private Narrowly Selective'!C90,V90,X90))</f>
        <v>3.7910014513788101E-2</v>
      </c>
      <c r="AC90">
        <f>IF(T90=$T$1,AA90,IF('School List &amp; Interviews'!$F$13='Private Narrowly Selective'!C90,W90,Y90))</f>
        <v>653</v>
      </c>
    </row>
    <row r="91" spans="1:29" hidden="1">
      <c r="A91">
        <f t="shared" si="20"/>
        <v>86</v>
      </c>
      <c r="B91" t="s">
        <v>648</v>
      </c>
      <c r="C91" t="s">
        <v>265</v>
      </c>
      <c r="D91" t="s">
        <v>316</v>
      </c>
      <c r="E91">
        <f>'MSAR Data'!AN92</f>
        <v>231</v>
      </c>
      <c r="F91">
        <f>'MSAR Data'!AO92</f>
        <v>3067</v>
      </c>
      <c r="G91">
        <f>'MSAR Data'!AP92</f>
        <v>0</v>
      </c>
      <c r="H91">
        <f>'MSAR Data'!AQ92</f>
        <v>3298</v>
      </c>
      <c r="I91">
        <f>'MSAR Data'!AR92</f>
        <v>71</v>
      </c>
      <c r="J91">
        <f>'MSAR Data'!AS92</f>
        <v>566</v>
      </c>
      <c r="K91">
        <f>'MSAR Data'!AT92</f>
        <v>0</v>
      </c>
      <c r="L91">
        <f>'MSAR Data'!AU92</f>
        <v>637</v>
      </c>
      <c r="M91" s="20">
        <f t="shared" si="12"/>
        <v>0.8885400313971743</v>
      </c>
      <c r="N91" s="29">
        <f t="shared" ref="N91:O116" si="21">IFERROR(I91/E91,"")</f>
        <v>0.30735930735930733</v>
      </c>
      <c r="O91" s="29">
        <f t="shared" si="21"/>
        <v>0.18454515813498532</v>
      </c>
      <c r="P91" s="30">
        <f t="shared" si="13"/>
        <v>0.12281414922432202</v>
      </c>
      <c r="Q91" t="s">
        <v>304</v>
      </c>
      <c r="R91" t="s">
        <v>398</v>
      </c>
      <c r="S91" t="s">
        <v>22</v>
      </c>
      <c r="T91" t="s">
        <v>1136</v>
      </c>
      <c r="U91" s="10" t="s">
        <v>1223</v>
      </c>
      <c r="V91" s="34">
        <f t="shared" si="14"/>
        <v>0.30735930735930733</v>
      </c>
      <c r="W91">
        <f t="shared" si="15"/>
        <v>71</v>
      </c>
      <c r="X91" s="34">
        <f t="shared" si="16"/>
        <v>0.18454515813498532</v>
      </c>
      <c r="Y91">
        <f t="shared" si="17"/>
        <v>566</v>
      </c>
      <c r="Z91" s="34">
        <f t="shared" si="18"/>
        <v>0.19314736203759855</v>
      </c>
      <c r="AA91">
        <f t="shared" si="19"/>
        <v>637</v>
      </c>
      <c r="AB91" s="34">
        <f>IF(T91=$T$1,Z91,IF('School List &amp; Interviews'!$F$13='Private Narrowly Selective'!C91,V91,X91))</f>
        <v>0.18454515813498532</v>
      </c>
      <c r="AC91">
        <f>IF(T91=$T$1,AA91,IF('School List &amp; Interviews'!$F$13='Private Narrowly Selective'!C91,W91,Y91))</f>
        <v>566</v>
      </c>
    </row>
    <row r="92" spans="1:29" hidden="1">
      <c r="A92">
        <f t="shared" si="20"/>
        <v>87</v>
      </c>
      <c r="B92" t="s">
        <v>654</v>
      </c>
      <c r="C92" t="s">
        <v>1120</v>
      </c>
      <c r="D92" t="s">
        <v>316</v>
      </c>
      <c r="E92" s="23">
        <f>'MSAR Data'!AN93</f>
        <v>620</v>
      </c>
      <c r="F92" s="23">
        <f>'MSAR Data'!AO93</f>
        <v>5152</v>
      </c>
      <c r="G92" s="23">
        <f>'MSAR Data'!AP93</f>
        <v>5</v>
      </c>
      <c r="H92" s="23">
        <f>'MSAR Data'!AQ93</f>
        <v>5777</v>
      </c>
      <c r="I92" s="23">
        <f>'MSAR Data'!AR93</f>
        <v>317</v>
      </c>
      <c r="J92" s="23">
        <f>'MSAR Data'!AS93</f>
        <v>195</v>
      </c>
      <c r="K92" s="23">
        <f>'MSAR Data'!AT93</f>
        <v>0</v>
      </c>
      <c r="L92" s="23">
        <f>'MSAR Data'!AU93</f>
        <v>512</v>
      </c>
      <c r="M92" s="20">
        <f t="shared" si="12"/>
        <v>0.380859375</v>
      </c>
      <c r="N92" s="29">
        <f t="shared" si="21"/>
        <v>0.51129032258064511</v>
      </c>
      <c r="O92" s="29">
        <f t="shared" si="21"/>
        <v>3.7849378881987576E-2</v>
      </c>
      <c r="P92" s="30">
        <f t="shared" si="13"/>
        <v>0.47344094369865752</v>
      </c>
      <c r="Q92" t="s">
        <v>304</v>
      </c>
      <c r="R92" t="s">
        <v>659</v>
      </c>
      <c r="S92" t="s">
        <v>662</v>
      </c>
      <c r="T92" t="s">
        <v>1136</v>
      </c>
      <c r="U92" s="10" t="s">
        <v>1217</v>
      </c>
      <c r="V92" s="34">
        <f t="shared" si="14"/>
        <v>0.51129032258064511</v>
      </c>
      <c r="W92">
        <f t="shared" si="15"/>
        <v>317</v>
      </c>
      <c r="X92" s="34">
        <f t="shared" si="16"/>
        <v>3.7849378881987576E-2</v>
      </c>
      <c r="Y92">
        <f t="shared" si="17"/>
        <v>195</v>
      </c>
      <c r="Z92" s="34">
        <f t="shared" si="18"/>
        <v>8.8627315215509775E-2</v>
      </c>
      <c r="AA92">
        <f t="shared" si="19"/>
        <v>512</v>
      </c>
      <c r="AB92" s="34">
        <f>IF(T92=$T$1,Z92,IF('School List &amp; Interviews'!$F$13='Private Narrowly Selective'!C92,V92,X92))</f>
        <v>3.7849378881987576E-2</v>
      </c>
      <c r="AC92">
        <f>IF(T92=$T$1,AA92,IF('School List &amp; Interviews'!$F$13='Private Narrowly Selective'!C92,W92,Y92))</f>
        <v>195</v>
      </c>
    </row>
    <row r="93" spans="1:29" hidden="1">
      <c r="A93">
        <f t="shared" si="20"/>
        <v>88</v>
      </c>
      <c r="B93" t="s">
        <v>663</v>
      </c>
      <c r="C93" t="s">
        <v>1121</v>
      </c>
      <c r="D93" t="s">
        <v>316</v>
      </c>
      <c r="E93" s="23">
        <f>'MSAR Data'!AN94</f>
        <v>874</v>
      </c>
      <c r="F93" s="23">
        <f>'MSAR Data'!AO94</f>
        <v>7675</v>
      </c>
      <c r="G93" s="23">
        <f>'MSAR Data'!AP94</f>
        <v>85</v>
      </c>
      <c r="H93" s="23">
        <f>'MSAR Data'!AQ94</f>
        <v>8634</v>
      </c>
      <c r="I93" s="23">
        <f>'MSAR Data'!AR94</f>
        <v>272</v>
      </c>
      <c r="J93" s="23">
        <f>'MSAR Data'!AS94</f>
        <v>265</v>
      </c>
      <c r="K93" s="23">
        <f>'MSAR Data'!AT94</f>
        <v>0</v>
      </c>
      <c r="L93" s="23">
        <f>'MSAR Data'!AU94</f>
        <v>537</v>
      </c>
      <c r="M93" s="20">
        <f t="shared" si="12"/>
        <v>0.4934823091247672</v>
      </c>
      <c r="N93" s="29">
        <f t="shared" si="21"/>
        <v>0.31121281464530892</v>
      </c>
      <c r="O93" s="29">
        <f t="shared" si="21"/>
        <v>3.4527687296416941E-2</v>
      </c>
      <c r="P93" s="30">
        <f t="shared" si="13"/>
        <v>0.276685127348892</v>
      </c>
      <c r="Q93" t="s">
        <v>304</v>
      </c>
      <c r="R93" t="s">
        <v>669</v>
      </c>
      <c r="S93" t="s">
        <v>672</v>
      </c>
      <c r="T93" t="s">
        <v>1134</v>
      </c>
      <c r="U93" s="10" t="s">
        <v>1224</v>
      </c>
      <c r="V93" s="34">
        <f t="shared" si="14"/>
        <v>0.31121281464530892</v>
      </c>
      <c r="W93">
        <f t="shared" si="15"/>
        <v>272</v>
      </c>
      <c r="X93" s="34">
        <f t="shared" si="16"/>
        <v>3.4527687296416941E-2</v>
      </c>
      <c r="Y93">
        <f t="shared" si="17"/>
        <v>265</v>
      </c>
      <c r="Z93" s="34">
        <f t="shared" si="18"/>
        <v>6.2195969423210561E-2</v>
      </c>
      <c r="AA93">
        <f t="shared" si="19"/>
        <v>537</v>
      </c>
      <c r="AB93" s="34">
        <f>IF(T93=$T$1,Z93,IF('School List &amp; Interviews'!$F$13='Private Narrowly Selective'!C93,V93,X93))</f>
        <v>3.4527687296416941E-2</v>
      </c>
      <c r="AC93">
        <f>IF(T93=$T$1,AA93,IF('School List &amp; Interviews'!$F$13='Private Narrowly Selective'!C93,W93,Y93))</f>
        <v>265</v>
      </c>
    </row>
    <row r="94" spans="1:29" hidden="1">
      <c r="A94">
        <f t="shared" si="20"/>
        <v>89</v>
      </c>
      <c r="B94" t="s">
        <v>673</v>
      </c>
      <c r="C94" t="s">
        <v>1121</v>
      </c>
      <c r="D94" t="s">
        <v>316</v>
      </c>
      <c r="E94">
        <f>'MSAR Data'!AN95</f>
        <v>897</v>
      </c>
      <c r="F94">
        <f>'MSAR Data'!AO95</f>
        <v>5685</v>
      </c>
      <c r="G94" s="23">
        <f>'MSAR Data'!AP95</f>
        <v>16</v>
      </c>
      <c r="H94" s="23">
        <f>'MSAR Data'!AQ95</f>
        <v>6598</v>
      </c>
      <c r="I94" s="23">
        <f>'MSAR Data'!AR95</f>
        <v>156</v>
      </c>
      <c r="J94" s="23">
        <f>'MSAR Data'!AS95</f>
        <v>319</v>
      </c>
      <c r="K94" s="23">
        <f>'MSAR Data'!AT95</f>
        <v>0</v>
      </c>
      <c r="L94" s="23">
        <f>'MSAR Data'!AU95</f>
        <v>475</v>
      </c>
      <c r="M94" s="20">
        <f t="shared" si="12"/>
        <v>0.67157894736842105</v>
      </c>
      <c r="N94" s="29">
        <f t="shared" si="21"/>
        <v>0.17391304347826086</v>
      </c>
      <c r="O94" s="29">
        <f t="shared" si="21"/>
        <v>5.6112576956904137E-2</v>
      </c>
      <c r="P94" s="30">
        <f t="shared" si="13"/>
        <v>0.11780046652135673</v>
      </c>
      <c r="Q94" t="s">
        <v>304</v>
      </c>
      <c r="R94" t="s">
        <v>677</v>
      </c>
      <c r="S94" t="s">
        <v>680</v>
      </c>
      <c r="T94" t="s">
        <v>1134</v>
      </c>
      <c r="U94" s="10" t="s">
        <v>1224</v>
      </c>
      <c r="V94" s="34">
        <f t="shared" si="14"/>
        <v>0.17391304347826086</v>
      </c>
      <c r="W94">
        <f t="shared" si="15"/>
        <v>156</v>
      </c>
      <c r="X94" s="34">
        <f t="shared" si="16"/>
        <v>5.6112576956904137E-2</v>
      </c>
      <c r="Y94">
        <f t="shared" si="17"/>
        <v>319</v>
      </c>
      <c r="Z94" s="34">
        <f t="shared" si="18"/>
        <v>7.1991512579569567E-2</v>
      </c>
      <c r="AA94">
        <f t="shared" si="19"/>
        <v>475</v>
      </c>
      <c r="AB94" s="34">
        <f>IF(T94=$T$1,Z94,IF('School List &amp; Interviews'!$F$13='Private Narrowly Selective'!C94,V94,X94))</f>
        <v>5.6112576956904137E-2</v>
      </c>
      <c r="AC94">
        <f>IF(T94=$T$1,AA94,IF('School List &amp; Interviews'!$F$13='Private Narrowly Selective'!C94,W94,Y94))</f>
        <v>319</v>
      </c>
    </row>
    <row r="95" spans="1:29" hidden="1">
      <c r="A95">
        <f t="shared" si="20"/>
        <v>90</v>
      </c>
      <c r="B95" t="s">
        <v>681</v>
      </c>
      <c r="C95" t="s">
        <v>1122</v>
      </c>
      <c r="D95" t="s">
        <v>316</v>
      </c>
      <c r="E95" s="23">
        <f>'MSAR Data'!AN96</f>
        <v>382</v>
      </c>
      <c r="F95">
        <f>'MSAR Data'!AO96</f>
        <v>2560</v>
      </c>
      <c r="G95">
        <f>'MSAR Data'!AP96</f>
        <v>20</v>
      </c>
      <c r="H95">
        <f>'MSAR Data'!AQ96</f>
        <v>2962</v>
      </c>
      <c r="I95">
        <f>'MSAR Data'!AR96</f>
        <v>386</v>
      </c>
      <c r="J95">
        <f>'MSAR Data'!AS96</f>
        <v>80</v>
      </c>
      <c r="K95">
        <f>'MSAR Data'!AT96</f>
        <v>0</v>
      </c>
      <c r="L95">
        <f>'MSAR Data'!AU96</f>
        <v>466</v>
      </c>
      <c r="M95" s="20">
        <f t="shared" si="12"/>
        <v>0.17167381974248927</v>
      </c>
      <c r="N95" s="55">
        <f t="shared" si="21"/>
        <v>1.0104712041884816</v>
      </c>
      <c r="O95" s="29">
        <f t="shared" si="21"/>
        <v>3.125E-2</v>
      </c>
      <c r="P95" s="30">
        <f t="shared" si="13"/>
        <v>0.97922120418848158</v>
      </c>
      <c r="Q95" t="s">
        <v>304</v>
      </c>
      <c r="R95" t="s">
        <v>685</v>
      </c>
      <c r="S95" t="s">
        <v>687</v>
      </c>
      <c r="T95" t="s">
        <v>1136</v>
      </c>
      <c r="U95" s="10" t="s">
        <v>1217</v>
      </c>
      <c r="V95" s="34">
        <f t="shared" si="14"/>
        <v>1.0104712041884816</v>
      </c>
      <c r="W95">
        <f t="shared" si="15"/>
        <v>386</v>
      </c>
      <c r="X95" s="34">
        <f t="shared" si="16"/>
        <v>3.125E-2</v>
      </c>
      <c r="Y95">
        <f t="shared" si="17"/>
        <v>80</v>
      </c>
      <c r="Z95" s="34">
        <f t="shared" si="18"/>
        <v>0.15732613099257259</v>
      </c>
      <c r="AA95">
        <f t="shared" si="19"/>
        <v>466</v>
      </c>
      <c r="AB95" s="34">
        <f>IF(T95=$T$1,Z95,IF('School List &amp; Interviews'!$F$13='Private Narrowly Selective'!C95,V95,X95))</f>
        <v>3.125E-2</v>
      </c>
      <c r="AC95">
        <f>IF(T95=$T$1,AA95,IF('School List &amp; Interviews'!$F$13='Private Narrowly Selective'!C95,W95,Y95))</f>
        <v>80</v>
      </c>
    </row>
    <row r="96" spans="1:29" hidden="1">
      <c r="A96">
        <f t="shared" si="20"/>
        <v>91</v>
      </c>
      <c r="B96" t="s">
        <v>688</v>
      </c>
      <c r="C96" t="s">
        <v>1095</v>
      </c>
      <c r="D96" t="s">
        <v>316</v>
      </c>
      <c r="E96">
        <f>'MSAR Data'!AN97</f>
        <v>5990</v>
      </c>
      <c r="F96">
        <f>'MSAR Data'!AO97</f>
        <v>3126</v>
      </c>
      <c r="G96">
        <f>'MSAR Data'!AP97</f>
        <v>593</v>
      </c>
      <c r="H96">
        <f>'MSAR Data'!AQ97</f>
        <v>9709</v>
      </c>
      <c r="I96">
        <f>'MSAR Data'!AR97</f>
        <v>465</v>
      </c>
      <c r="J96">
        <f>'MSAR Data'!AS97</f>
        <v>17</v>
      </c>
      <c r="K96">
        <f>'MSAR Data'!AT97</f>
        <v>9</v>
      </c>
      <c r="L96">
        <f>'MSAR Data'!AU97</f>
        <v>491</v>
      </c>
      <c r="M96" s="20">
        <f t="shared" si="12"/>
        <v>3.4623217922606926E-2</v>
      </c>
      <c r="N96" s="29">
        <f t="shared" si="21"/>
        <v>7.7629382303839728E-2</v>
      </c>
      <c r="O96" s="29">
        <f t="shared" si="21"/>
        <v>5.4382597568777991E-3</v>
      </c>
      <c r="P96" s="30">
        <f t="shared" si="13"/>
        <v>7.2191122546961931E-2</v>
      </c>
      <c r="Q96" t="s">
        <v>304</v>
      </c>
      <c r="R96" t="s">
        <v>690</v>
      </c>
      <c r="S96" t="s">
        <v>692</v>
      </c>
      <c r="T96" t="s">
        <v>1136</v>
      </c>
      <c r="U96" s="10" t="s">
        <v>1225</v>
      </c>
      <c r="V96" s="34">
        <f t="shared" si="14"/>
        <v>7.7629382303839728E-2</v>
      </c>
      <c r="W96">
        <f t="shared" si="15"/>
        <v>465</v>
      </c>
      <c r="X96" s="34">
        <f t="shared" si="16"/>
        <v>5.4382597568777991E-3</v>
      </c>
      <c r="Y96">
        <f t="shared" si="17"/>
        <v>17</v>
      </c>
      <c r="Z96" s="34">
        <f t="shared" si="18"/>
        <v>5.0571634565866719E-2</v>
      </c>
      <c r="AA96">
        <f t="shared" si="19"/>
        <v>491</v>
      </c>
      <c r="AB96" s="34">
        <f>IF(T96=$T$1,Z96,IF('School List &amp; Interviews'!$F$13='Private Narrowly Selective'!C96,V96,X96))</f>
        <v>5.4382597568777991E-3</v>
      </c>
      <c r="AC96">
        <f>IF(T96=$T$1,AA96,IF('School List &amp; Interviews'!$F$13='Private Narrowly Selective'!C96,W96,Y96))</f>
        <v>17</v>
      </c>
    </row>
    <row r="97" spans="1:29" hidden="1">
      <c r="A97">
        <f t="shared" si="20"/>
        <v>92</v>
      </c>
      <c r="B97" t="s">
        <v>693</v>
      </c>
      <c r="C97" t="s">
        <v>1095</v>
      </c>
      <c r="D97" t="s">
        <v>316</v>
      </c>
      <c r="E97">
        <f>'MSAR Data'!AN98</f>
        <v>5367</v>
      </c>
      <c r="F97">
        <f>'MSAR Data'!AO98</f>
        <v>1957</v>
      </c>
      <c r="G97">
        <f>'MSAR Data'!AP98</f>
        <v>133</v>
      </c>
      <c r="H97">
        <f>'MSAR Data'!AQ98</f>
        <v>7457</v>
      </c>
      <c r="I97">
        <f>'MSAR Data'!AR98</f>
        <v>440</v>
      </c>
      <c r="J97">
        <f>'MSAR Data'!AS98</f>
        <v>60</v>
      </c>
      <c r="K97">
        <f>'MSAR Data'!AT98</f>
        <v>0</v>
      </c>
      <c r="L97">
        <f>'MSAR Data'!AU98</f>
        <v>500</v>
      </c>
      <c r="M97" s="20">
        <f t="shared" si="12"/>
        <v>0.12</v>
      </c>
      <c r="N97" s="29">
        <f t="shared" si="21"/>
        <v>8.1982485559903118E-2</v>
      </c>
      <c r="O97" s="29">
        <f t="shared" si="21"/>
        <v>3.0659172202350538E-2</v>
      </c>
      <c r="P97" s="30">
        <f t="shared" si="13"/>
        <v>5.132331335755258E-2</v>
      </c>
      <c r="Q97" t="s">
        <v>304</v>
      </c>
      <c r="R97" t="s">
        <v>695</v>
      </c>
      <c r="S97" t="s">
        <v>1226</v>
      </c>
      <c r="T97" t="s">
        <v>1136</v>
      </c>
      <c r="U97" s="10" t="s">
        <v>1227</v>
      </c>
      <c r="V97" s="34">
        <f t="shared" si="14"/>
        <v>8.1982485559903118E-2</v>
      </c>
      <c r="W97">
        <f t="shared" si="15"/>
        <v>440</v>
      </c>
      <c r="X97" s="34">
        <f t="shared" si="16"/>
        <v>3.0659172202350538E-2</v>
      </c>
      <c r="Y97">
        <f t="shared" si="17"/>
        <v>60</v>
      </c>
      <c r="Z97" s="34">
        <f t="shared" si="18"/>
        <v>6.7051092932814804E-2</v>
      </c>
      <c r="AA97">
        <f t="shared" si="19"/>
        <v>500</v>
      </c>
      <c r="AB97" s="34">
        <f>IF(T97=$T$1,Z97,IF('School List &amp; Interviews'!$F$13='Private Narrowly Selective'!C97,V97,X97))</f>
        <v>3.0659172202350538E-2</v>
      </c>
      <c r="AC97">
        <f>IF(T97=$T$1,AA97,IF('School List &amp; Interviews'!$F$13='Private Narrowly Selective'!C97,W97,Y97))</f>
        <v>60</v>
      </c>
    </row>
    <row r="98" spans="1:29" hidden="1">
      <c r="A98">
        <f t="shared" si="20"/>
        <v>93</v>
      </c>
      <c r="B98" t="s">
        <v>699</v>
      </c>
      <c r="C98" t="s">
        <v>1095</v>
      </c>
      <c r="D98" t="s">
        <v>316</v>
      </c>
      <c r="E98">
        <f>'MSAR Data'!AN99</f>
        <v>6457</v>
      </c>
      <c r="F98">
        <f>'MSAR Data'!AO99</f>
        <v>7007</v>
      </c>
      <c r="G98">
        <f>'MSAR Data'!AP99</f>
        <v>861</v>
      </c>
      <c r="H98">
        <f>'MSAR Data'!AQ99</f>
        <v>14325</v>
      </c>
      <c r="I98">
        <f>'MSAR Data'!AR99</f>
        <v>450</v>
      </c>
      <c r="J98">
        <f>'MSAR Data'!AS99</f>
        <v>457</v>
      </c>
      <c r="K98">
        <f>'MSAR Data'!AT99</f>
        <v>76</v>
      </c>
      <c r="L98">
        <f>'MSAR Data'!AU99</f>
        <v>983</v>
      </c>
      <c r="M98" s="20">
        <f t="shared" si="12"/>
        <v>0.46490335707019331</v>
      </c>
      <c r="N98" s="29">
        <f t="shared" si="21"/>
        <v>6.9691807340870368E-2</v>
      </c>
      <c r="O98" s="29">
        <f t="shared" si="21"/>
        <v>6.5220493791922365E-2</v>
      </c>
      <c r="P98" s="30">
        <f t="shared" si="13"/>
        <v>4.4713135489480027E-3</v>
      </c>
      <c r="Q98" t="s">
        <v>304</v>
      </c>
      <c r="R98" t="s">
        <v>702</v>
      </c>
      <c r="S98" t="s">
        <v>22</v>
      </c>
      <c r="T98" t="s">
        <v>1135</v>
      </c>
      <c r="U98" s="10"/>
      <c r="V98" s="34">
        <f t="shared" si="14"/>
        <v>6.9691807340870368E-2</v>
      </c>
      <c r="W98">
        <f t="shared" si="15"/>
        <v>450</v>
      </c>
      <c r="X98" s="34">
        <f t="shared" si="16"/>
        <v>6.5220493791922365E-2</v>
      </c>
      <c r="Y98">
        <f t="shared" si="17"/>
        <v>457</v>
      </c>
      <c r="Z98" s="34">
        <f t="shared" si="18"/>
        <v>6.8621291448516586E-2</v>
      </c>
      <c r="AA98">
        <f t="shared" si="19"/>
        <v>983</v>
      </c>
      <c r="AB98" s="34">
        <f>IF(T98=$T$1,Z98,IF('School List &amp; Interviews'!$F$13='Private Narrowly Selective'!C98,V98,X98))</f>
        <v>6.8621291448516586E-2</v>
      </c>
      <c r="AC98">
        <f>IF(T98=$T$1,AA98,IF('School List &amp; Interviews'!$F$13='Private Narrowly Selective'!C98,W98,Y98))</f>
        <v>983</v>
      </c>
    </row>
    <row r="99" spans="1:29" hidden="1">
      <c r="A99">
        <f t="shared" si="20"/>
        <v>94</v>
      </c>
      <c r="B99" t="s">
        <v>705</v>
      </c>
      <c r="C99" t="s">
        <v>1095</v>
      </c>
      <c r="D99" t="s">
        <v>316</v>
      </c>
      <c r="E99">
        <f>'MSAR Data'!AN100</f>
        <v>5190</v>
      </c>
      <c r="F99">
        <f>'MSAR Data'!AO100</f>
        <v>1475</v>
      </c>
      <c r="G99">
        <f>'MSAR Data'!AP100</f>
        <v>106</v>
      </c>
      <c r="H99">
        <f>'MSAR Data'!AQ100</f>
        <v>6771</v>
      </c>
      <c r="I99">
        <f>'MSAR Data'!AR100</f>
        <v>249</v>
      </c>
      <c r="J99">
        <f>'MSAR Data'!AS100</f>
        <v>1</v>
      </c>
      <c r="K99">
        <f>'MSAR Data'!AT100</f>
        <v>0</v>
      </c>
      <c r="L99">
        <f>'MSAR Data'!AU100</f>
        <v>250</v>
      </c>
      <c r="M99" s="20">
        <f t="shared" si="12"/>
        <v>4.0000000000000001E-3</v>
      </c>
      <c r="N99" s="29">
        <f t="shared" si="21"/>
        <v>4.797687861271676E-2</v>
      </c>
      <c r="O99" s="29">
        <f t="shared" si="21"/>
        <v>6.779661016949153E-4</v>
      </c>
      <c r="P99" s="30">
        <f t="shared" si="13"/>
        <v>4.7298912511021841E-2</v>
      </c>
      <c r="Q99" t="s">
        <v>429</v>
      </c>
      <c r="R99" t="s">
        <v>708</v>
      </c>
      <c r="S99" t="s">
        <v>711</v>
      </c>
      <c r="T99" t="s">
        <v>1136</v>
      </c>
      <c r="U99" s="10" t="s">
        <v>1228</v>
      </c>
      <c r="V99" s="34">
        <f t="shared" si="14"/>
        <v>4.797687861271676E-2</v>
      </c>
      <c r="W99">
        <f t="shared" si="15"/>
        <v>249</v>
      </c>
      <c r="X99" s="34">
        <f t="shared" si="16"/>
        <v>6.779661016949153E-4</v>
      </c>
      <c r="Y99">
        <f t="shared" si="17"/>
        <v>1</v>
      </c>
      <c r="Z99" s="34">
        <f t="shared" si="18"/>
        <v>3.6922168069709056E-2</v>
      </c>
      <c r="AA99">
        <f t="shared" si="19"/>
        <v>250</v>
      </c>
      <c r="AB99" s="34">
        <f>IF(T99=$T$1,Z99,IF('School List &amp; Interviews'!$F$13='Private Narrowly Selective'!C99,V99,X99))</f>
        <v>6.779661016949153E-4</v>
      </c>
      <c r="AC99">
        <f>IF(T99=$T$1,AA99,IF('School List &amp; Interviews'!$F$13='Private Narrowly Selective'!C99,W99,Y99))</f>
        <v>1</v>
      </c>
    </row>
    <row r="100" spans="1:29" hidden="1">
      <c r="A100">
        <f t="shared" si="20"/>
        <v>95</v>
      </c>
      <c r="B100" t="s">
        <v>712</v>
      </c>
      <c r="C100" t="s">
        <v>1095</v>
      </c>
      <c r="D100" t="s">
        <v>316</v>
      </c>
      <c r="E100">
        <f>'MSAR Data'!AN101</f>
        <v>5248</v>
      </c>
      <c r="F100">
        <f>'MSAR Data'!AO101</f>
        <v>3932</v>
      </c>
      <c r="G100">
        <f>'MSAR Data'!AP101</f>
        <v>168</v>
      </c>
      <c r="H100">
        <f>'MSAR Data'!AQ101</f>
        <v>9348</v>
      </c>
      <c r="I100">
        <f>'MSAR Data'!AR101</f>
        <v>648</v>
      </c>
      <c r="J100">
        <f>'MSAR Data'!AS101</f>
        <v>222</v>
      </c>
      <c r="K100">
        <f>'MSAR Data'!AT101</f>
        <v>0</v>
      </c>
      <c r="L100">
        <f>'MSAR Data'!AU101</f>
        <v>870</v>
      </c>
      <c r="M100" s="20">
        <f t="shared" si="12"/>
        <v>0.25517241379310346</v>
      </c>
      <c r="N100" s="29">
        <f t="shared" si="21"/>
        <v>0.12347560975609756</v>
      </c>
      <c r="O100" s="29">
        <f t="shared" si="21"/>
        <v>5.6459816887080364E-2</v>
      </c>
      <c r="P100" s="30">
        <f t="shared" si="13"/>
        <v>6.7015792869017196E-2</v>
      </c>
      <c r="Q100" t="s">
        <v>304</v>
      </c>
      <c r="R100" t="s">
        <v>313</v>
      </c>
      <c r="S100" t="s">
        <v>720</v>
      </c>
      <c r="T100" t="s">
        <v>1134</v>
      </c>
      <c r="U100" s="10" t="s">
        <v>1227</v>
      </c>
      <c r="V100" s="34">
        <f t="shared" si="14"/>
        <v>0.12347560975609756</v>
      </c>
      <c r="W100">
        <f t="shared" si="15"/>
        <v>648</v>
      </c>
      <c r="X100" s="34">
        <f t="shared" si="16"/>
        <v>5.6459816887080364E-2</v>
      </c>
      <c r="Y100">
        <f t="shared" si="17"/>
        <v>222</v>
      </c>
      <c r="Z100" s="34">
        <f t="shared" si="18"/>
        <v>9.3068035943517327E-2</v>
      </c>
      <c r="AA100">
        <f t="shared" si="19"/>
        <v>870</v>
      </c>
      <c r="AB100" s="34">
        <f>IF(T100=$T$1,Z100,IF('School List &amp; Interviews'!$F$13='Private Narrowly Selective'!C100,V100,X100))</f>
        <v>5.6459816887080364E-2</v>
      </c>
      <c r="AC100">
        <f>IF(T100=$T$1,AA100,IF('School List &amp; Interviews'!$F$13='Private Narrowly Selective'!C100,W100,Y100))</f>
        <v>222</v>
      </c>
    </row>
    <row r="101" spans="1:29" hidden="1">
      <c r="A101">
        <f t="shared" si="20"/>
        <v>96</v>
      </c>
      <c r="B101" t="s">
        <v>716</v>
      </c>
      <c r="C101" t="s">
        <v>1095</v>
      </c>
      <c r="D101" t="s">
        <v>316</v>
      </c>
      <c r="E101">
        <f>'MSAR Data'!AN102</f>
        <v>4525</v>
      </c>
      <c r="F101">
        <f>'MSAR Data'!AO102</f>
        <v>5203</v>
      </c>
      <c r="G101">
        <f>'MSAR Data'!AP102</f>
        <v>152</v>
      </c>
      <c r="H101">
        <f>'MSAR Data'!AQ102</f>
        <v>9880</v>
      </c>
      <c r="I101">
        <f>'MSAR Data'!AR102</f>
        <v>404</v>
      </c>
      <c r="J101">
        <f>'MSAR Data'!AS102</f>
        <v>197</v>
      </c>
      <c r="K101">
        <f>'MSAR Data'!AT102</f>
        <v>0</v>
      </c>
      <c r="L101">
        <f>'MSAR Data'!AU102</f>
        <v>601</v>
      </c>
      <c r="M101" s="20">
        <f t="shared" si="12"/>
        <v>0.32778702163061563</v>
      </c>
      <c r="N101" s="29">
        <f t="shared" si="21"/>
        <v>8.9281767955801103E-2</v>
      </c>
      <c r="O101" s="29">
        <f t="shared" si="21"/>
        <v>3.7862771477993468E-2</v>
      </c>
      <c r="P101" s="30">
        <f t="shared" si="13"/>
        <v>5.1418996477807635E-2</v>
      </c>
      <c r="Q101" t="s">
        <v>304</v>
      </c>
      <c r="R101" t="s">
        <v>719</v>
      </c>
      <c r="S101" t="s">
        <v>720</v>
      </c>
      <c r="T101" t="s">
        <v>1134</v>
      </c>
      <c r="U101" s="10" t="s">
        <v>1227</v>
      </c>
      <c r="V101" s="34">
        <f t="shared" si="14"/>
        <v>8.9281767955801103E-2</v>
      </c>
      <c r="W101">
        <f t="shared" si="15"/>
        <v>404</v>
      </c>
      <c r="X101" s="34">
        <f t="shared" si="16"/>
        <v>3.7862771477993468E-2</v>
      </c>
      <c r="Y101">
        <f t="shared" si="17"/>
        <v>197</v>
      </c>
      <c r="Z101" s="34">
        <f t="shared" si="18"/>
        <v>6.0829959514170043E-2</v>
      </c>
      <c r="AA101">
        <f t="shared" si="19"/>
        <v>601</v>
      </c>
      <c r="AB101" s="34">
        <f>IF(T101=$T$1,Z101,IF('School List &amp; Interviews'!$F$13='Private Narrowly Selective'!C101,V101,X101))</f>
        <v>3.7862771477993468E-2</v>
      </c>
      <c r="AC101">
        <f>IF(T101=$T$1,AA101,IF('School List &amp; Interviews'!$F$13='Private Narrowly Selective'!C101,W101,Y101))</f>
        <v>197</v>
      </c>
    </row>
    <row r="102" spans="1:29" hidden="1">
      <c r="A102">
        <f t="shared" si="20"/>
        <v>97</v>
      </c>
      <c r="B102" t="s">
        <v>722</v>
      </c>
      <c r="C102" t="s">
        <v>1099</v>
      </c>
      <c r="D102" t="s">
        <v>316</v>
      </c>
      <c r="E102">
        <f>'MSAR Data'!AN103</f>
        <v>2799</v>
      </c>
      <c r="F102">
        <f>'MSAR Data'!AO103</f>
        <v>3128</v>
      </c>
      <c r="G102">
        <f>'MSAR Data'!AP103</f>
        <v>5</v>
      </c>
      <c r="H102">
        <f>'MSAR Data'!AQ103</f>
        <v>5932</v>
      </c>
      <c r="I102">
        <f>'MSAR Data'!AR103</f>
        <v>327</v>
      </c>
      <c r="J102">
        <f>'MSAR Data'!AS103</f>
        <v>173</v>
      </c>
      <c r="K102">
        <f>'MSAR Data'!AT103</f>
        <v>0</v>
      </c>
      <c r="L102">
        <f>'MSAR Data'!AU103</f>
        <v>500</v>
      </c>
      <c r="M102" s="20">
        <f t="shared" si="12"/>
        <v>0.34599999999999997</v>
      </c>
      <c r="N102" s="29">
        <f t="shared" si="21"/>
        <v>0.11682743837084673</v>
      </c>
      <c r="O102" s="29">
        <f t="shared" si="21"/>
        <v>5.5306905370843991E-2</v>
      </c>
      <c r="P102" s="30">
        <f t="shared" si="13"/>
        <v>6.1520533000002743E-2</v>
      </c>
      <c r="Q102" t="s">
        <v>304</v>
      </c>
      <c r="R102" t="s">
        <v>727</v>
      </c>
      <c r="S102" t="s">
        <v>727</v>
      </c>
      <c r="T102" t="s">
        <v>1134</v>
      </c>
      <c r="U102" s="10" t="s">
        <v>1229</v>
      </c>
      <c r="V102" s="34">
        <f t="shared" si="14"/>
        <v>0.11682743837084673</v>
      </c>
      <c r="W102">
        <f t="shared" si="15"/>
        <v>327</v>
      </c>
      <c r="X102" s="34">
        <f t="shared" si="16"/>
        <v>5.5306905370843991E-2</v>
      </c>
      <c r="Y102">
        <f t="shared" si="17"/>
        <v>173</v>
      </c>
      <c r="Z102" s="34">
        <f t="shared" si="18"/>
        <v>8.4288604180714766E-2</v>
      </c>
      <c r="AA102">
        <f t="shared" si="19"/>
        <v>500</v>
      </c>
      <c r="AB102" s="34">
        <f>IF(T102=$T$1,Z102,IF('School List &amp; Interviews'!$F$13='Private Narrowly Selective'!C102,V102,X102))</f>
        <v>5.5306905370843991E-2</v>
      </c>
      <c r="AC102">
        <f>IF(T102=$T$1,AA102,IF('School List &amp; Interviews'!$F$13='Private Narrowly Selective'!C102,W102,Y102))</f>
        <v>173</v>
      </c>
    </row>
    <row r="103" spans="1:29" hidden="1">
      <c r="A103">
        <f t="shared" si="20"/>
        <v>98</v>
      </c>
      <c r="B103" t="s">
        <v>732</v>
      </c>
      <c r="C103" t="s">
        <v>1096</v>
      </c>
      <c r="D103" t="s">
        <v>267</v>
      </c>
      <c r="E103">
        <f>'MSAR Data'!AN104</f>
        <v>852</v>
      </c>
      <c r="F103">
        <f>'MSAR Data'!AO104</f>
        <v>5991</v>
      </c>
      <c r="G103">
        <f>'MSAR Data'!AP104</f>
        <v>518</v>
      </c>
      <c r="H103">
        <f>'MSAR Data'!AQ104</f>
        <v>7361</v>
      </c>
      <c r="I103">
        <f>'MSAR Data'!AR104</f>
        <v>76</v>
      </c>
      <c r="J103">
        <f>'MSAR Data'!AS104</f>
        <v>564</v>
      </c>
      <c r="K103">
        <f>'MSAR Data'!AT104</f>
        <v>0</v>
      </c>
      <c r="L103">
        <f>'MSAR Data'!AU104</f>
        <v>640</v>
      </c>
      <c r="M103" s="20">
        <f t="shared" si="12"/>
        <v>0.88124999999999998</v>
      </c>
      <c r="N103" s="29">
        <f t="shared" si="21"/>
        <v>8.9201877934272297E-2</v>
      </c>
      <c r="O103" s="29">
        <f t="shared" si="21"/>
        <v>9.4141211817726583E-2</v>
      </c>
      <c r="P103" s="30">
        <f t="shared" si="13"/>
        <v>-4.939333883454286E-3</v>
      </c>
      <c r="Q103" t="s">
        <v>304</v>
      </c>
      <c r="R103" t="s">
        <v>736</v>
      </c>
      <c r="S103" t="s">
        <v>22</v>
      </c>
      <c r="T103" t="s">
        <v>1135</v>
      </c>
      <c r="U103" s="10"/>
      <c r="V103" s="34">
        <f t="shared" si="14"/>
        <v>8.9201877934272297E-2</v>
      </c>
      <c r="W103">
        <f t="shared" si="15"/>
        <v>76</v>
      </c>
      <c r="X103" s="34">
        <f t="shared" si="16"/>
        <v>9.4141211817726583E-2</v>
      </c>
      <c r="Y103">
        <f t="shared" si="17"/>
        <v>564</v>
      </c>
      <c r="Z103" s="34">
        <f t="shared" si="18"/>
        <v>8.6944708599375087E-2</v>
      </c>
      <c r="AA103">
        <f t="shared" si="19"/>
        <v>640</v>
      </c>
      <c r="AB103" s="34">
        <f>IF(T103=$T$1,Z103,IF('School List &amp; Interviews'!$F$13='Private Narrowly Selective'!C103,V103,X103))</f>
        <v>8.6944708599375087E-2</v>
      </c>
      <c r="AC103">
        <f>IF(T103=$T$1,AA103,IF('School List &amp; Interviews'!$F$13='Private Narrowly Selective'!C103,W103,Y103))</f>
        <v>640</v>
      </c>
    </row>
    <row r="104" spans="1:29" hidden="1">
      <c r="A104">
        <f t="shared" si="20"/>
        <v>99</v>
      </c>
      <c r="B104" t="s">
        <v>738</v>
      </c>
      <c r="C104" t="s">
        <v>1097</v>
      </c>
      <c r="D104" t="s">
        <v>316</v>
      </c>
      <c r="E104">
        <f>'MSAR Data'!AN105</f>
        <v>1271</v>
      </c>
      <c r="F104">
        <f>'MSAR Data'!AO105</f>
        <v>4845</v>
      </c>
      <c r="G104">
        <f>'MSAR Data'!AP105</f>
        <v>21</v>
      </c>
      <c r="H104">
        <f>'MSAR Data'!AQ105</f>
        <v>6137</v>
      </c>
      <c r="I104">
        <f>'MSAR Data'!AR105</f>
        <v>208</v>
      </c>
      <c r="J104">
        <f>'MSAR Data'!AS105</f>
        <v>344</v>
      </c>
      <c r="K104">
        <f>'MSAR Data'!AT105</f>
        <v>0</v>
      </c>
      <c r="L104">
        <f>'MSAR Data'!AU105</f>
        <v>552</v>
      </c>
      <c r="M104" s="20">
        <f t="shared" si="12"/>
        <v>0.62318840579710144</v>
      </c>
      <c r="N104" s="29">
        <f t="shared" si="21"/>
        <v>0.16365066876475218</v>
      </c>
      <c r="O104" s="29">
        <f t="shared" si="21"/>
        <v>7.1001031991744068E-2</v>
      </c>
      <c r="P104" s="30">
        <f t="shared" si="13"/>
        <v>9.2649636773008109E-2</v>
      </c>
      <c r="Q104" t="s">
        <v>304</v>
      </c>
      <c r="R104" t="s">
        <v>740</v>
      </c>
      <c r="S104" t="s">
        <v>740</v>
      </c>
      <c r="T104" t="s">
        <v>1135</v>
      </c>
      <c r="U104" s="10"/>
      <c r="V104" s="34">
        <f t="shared" si="14"/>
        <v>0.16365066876475218</v>
      </c>
      <c r="W104">
        <f t="shared" si="15"/>
        <v>208</v>
      </c>
      <c r="X104" s="34">
        <f t="shared" si="16"/>
        <v>7.1001031991744068E-2</v>
      </c>
      <c r="Y104">
        <f t="shared" si="17"/>
        <v>344</v>
      </c>
      <c r="Z104" s="34">
        <f t="shared" si="18"/>
        <v>8.9946227798598663E-2</v>
      </c>
      <c r="AA104">
        <f t="shared" si="19"/>
        <v>552</v>
      </c>
      <c r="AB104" s="34">
        <f>IF(T104=$T$1,Z104,IF('School List &amp; Interviews'!$F$13='Private Narrowly Selective'!C104,V104,X104))</f>
        <v>8.9946227798598663E-2</v>
      </c>
      <c r="AC104">
        <f>IF(T104=$T$1,AA104,IF('School List &amp; Interviews'!$F$13='Private Narrowly Selective'!C104,W104,Y104))</f>
        <v>552</v>
      </c>
    </row>
    <row r="105" spans="1:29" hidden="1">
      <c r="A105">
        <f t="shared" si="20"/>
        <v>100</v>
      </c>
      <c r="B105" t="s">
        <v>744</v>
      </c>
      <c r="C105" t="s">
        <v>1123</v>
      </c>
      <c r="D105" t="s">
        <v>316</v>
      </c>
      <c r="E105">
        <f>'MSAR Data'!AN106</f>
        <v>859</v>
      </c>
      <c r="F105">
        <f>'MSAR Data'!AO106</f>
        <v>12648</v>
      </c>
      <c r="G105">
        <f>'MSAR Data'!AP106</f>
        <v>599</v>
      </c>
      <c r="H105">
        <f>'MSAR Data'!AQ106</f>
        <v>14106</v>
      </c>
      <c r="I105">
        <f>'MSAR Data'!AR106</f>
        <v>204</v>
      </c>
      <c r="J105">
        <f>'MSAR Data'!AS106</f>
        <v>527</v>
      </c>
      <c r="K105">
        <f>'MSAR Data'!AT106</f>
        <v>13</v>
      </c>
      <c r="L105">
        <f>'MSAR Data'!AU106</f>
        <v>744</v>
      </c>
      <c r="M105" s="20">
        <f t="shared" si="12"/>
        <v>0.70833333333333337</v>
      </c>
      <c r="N105" s="29">
        <f t="shared" si="21"/>
        <v>0.23748544819557627</v>
      </c>
      <c r="O105" s="29">
        <f t="shared" si="21"/>
        <v>4.1666666666666664E-2</v>
      </c>
      <c r="P105" s="30">
        <f t="shared" si="13"/>
        <v>0.19581878152890961</v>
      </c>
      <c r="Q105" t="s">
        <v>304</v>
      </c>
      <c r="R105" t="s">
        <v>746</v>
      </c>
      <c r="S105" t="s">
        <v>720</v>
      </c>
      <c r="T105" t="s">
        <v>1134</v>
      </c>
      <c r="U105" s="10" t="s">
        <v>1220</v>
      </c>
      <c r="V105" s="34">
        <f t="shared" si="14"/>
        <v>0.23748544819557627</v>
      </c>
      <c r="W105">
        <f t="shared" si="15"/>
        <v>204</v>
      </c>
      <c r="X105" s="34">
        <f t="shared" si="16"/>
        <v>4.1666666666666664E-2</v>
      </c>
      <c r="Y105">
        <f t="shared" si="17"/>
        <v>527</v>
      </c>
      <c r="Z105" s="34">
        <f t="shared" si="18"/>
        <v>5.2743513398553807E-2</v>
      </c>
      <c r="AA105">
        <f t="shared" si="19"/>
        <v>744</v>
      </c>
      <c r="AB105" s="34">
        <f>IF(T105=$T$1,Z105,IF('School List &amp; Interviews'!$F$13='Private Narrowly Selective'!C105,V105,X105))</f>
        <v>4.1666666666666664E-2</v>
      </c>
      <c r="AC105">
        <f>IF(T105=$T$1,AA105,IF('School List &amp; Interviews'!$F$13='Private Narrowly Selective'!C105,W105,Y105))</f>
        <v>527</v>
      </c>
    </row>
    <row r="106" spans="1:29" hidden="1">
      <c r="A106">
        <f t="shared" si="20"/>
        <v>101</v>
      </c>
      <c r="B106" t="s">
        <v>750</v>
      </c>
      <c r="C106" t="s">
        <v>1105</v>
      </c>
      <c r="D106" t="s">
        <v>316</v>
      </c>
      <c r="E106">
        <f>'MSAR Data'!AN107</f>
        <v>608</v>
      </c>
      <c r="F106">
        <f>'MSAR Data'!AO107</f>
        <v>3627</v>
      </c>
      <c r="G106">
        <f>'MSAR Data'!AP107</f>
        <v>484</v>
      </c>
      <c r="H106">
        <f>'MSAR Data'!AQ107</f>
        <v>4719</v>
      </c>
      <c r="I106">
        <f>'MSAR Data'!AR107</f>
        <v>200</v>
      </c>
      <c r="J106">
        <f>'MSAR Data'!AS107</f>
        <v>146</v>
      </c>
      <c r="K106">
        <f>'MSAR Data'!AT107</f>
        <v>4</v>
      </c>
      <c r="L106">
        <f>'MSAR Data'!AU107</f>
        <v>350</v>
      </c>
      <c r="M106" s="20">
        <f t="shared" si="12"/>
        <v>0.41714285714285715</v>
      </c>
      <c r="N106" s="29">
        <f t="shared" si="21"/>
        <v>0.32894736842105265</v>
      </c>
      <c r="O106" s="29">
        <f t="shared" si="21"/>
        <v>4.0253653156878962E-2</v>
      </c>
      <c r="P106" s="30">
        <f t="shared" si="13"/>
        <v>0.2886937152641737</v>
      </c>
      <c r="Q106" t="s">
        <v>304</v>
      </c>
      <c r="R106" t="s">
        <v>695</v>
      </c>
      <c r="S106" t="s">
        <v>754</v>
      </c>
      <c r="T106" t="s">
        <v>1134</v>
      </c>
      <c r="U106" s="10" t="s">
        <v>1220</v>
      </c>
      <c r="V106" s="34">
        <f t="shared" si="14"/>
        <v>0.32894736842105265</v>
      </c>
      <c r="W106">
        <f t="shared" si="15"/>
        <v>200</v>
      </c>
      <c r="X106" s="34">
        <f t="shared" si="16"/>
        <v>4.0253653156878962E-2</v>
      </c>
      <c r="Y106">
        <f t="shared" si="17"/>
        <v>146</v>
      </c>
      <c r="Z106" s="34">
        <f t="shared" si="18"/>
        <v>7.4168255986437809E-2</v>
      </c>
      <c r="AA106">
        <f t="shared" si="19"/>
        <v>350</v>
      </c>
      <c r="AB106" s="34">
        <f>IF(T106=$T$1,Z106,IF('School List &amp; Interviews'!$F$13='Private Narrowly Selective'!C106,V106,X106))</f>
        <v>4.0253653156878962E-2</v>
      </c>
      <c r="AC106">
        <f>IF(T106=$T$1,AA106,IF('School List &amp; Interviews'!$F$13='Private Narrowly Selective'!C106,W106,Y106))</f>
        <v>146</v>
      </c>
    </row>
    <row r="107" spans="1:29" hidden="1">
      <c r="A107">
        <f t="shared" si="20"/>
        <v>102</v>
      </c>
      <c r="B107" t="s">
        <v>755</v>
      </c>
      <c r="C107" t="s">
        <v>1099</v>
      </c>
      <c r="D107" t="s">
        <v>316</v>
      </c>
      <c r="E107">
        <f>'MSAR Data'!AN108</f>
        <v>2799</v>
      </c>
      <c r="F107">
        <f>'MSAR Data'!AO108</f>
        <v>2553</v>
      </c>
      <c r="G107">
        <f>'MSAR Data'!AP108</f>
        <v>21</v>
      </c>
      <c r="H107">
        <f>'MSAR Data'!AQ108</f>
        <v>5373</v>
      </c>
      <c r="I107">
        <f>'MSAR Data'!AR108</f>
        <v>279</v>
      </c>
      <c r="J107">
        <f>'MSAR Data'!AS108</f>
        <v>70</v>
      </c>
      <c r="K107">
        <f>'MSAR Data'!AT108</f>
        <v>0</v>
      </c>
      <c r="L107">
        <f>'MSAR Data'!AU108</f>
        <v>349</v>
      </c>
      <c r="M107" s="20">
        <f t="shared" si="12"/>
        <v>0.20057306590257878</v>
      </c>
      <c r="N107" s="29">
        <f t="shared" si="21"/>
        <v>9.9678456591639875E-2</v>
      </c>
      <c r="O107" s="29">
        <f t="shared" si="21"/>
        <v>2.7418723070896985E-2</v>
      </c>
      <c r="P107" s="30">
        <f t="shared" si="13"/>
        <v>7.2259733520742886E-2</v>
      </c>
      <c r="Q107" t="s">
        <v>304</v>
      </c>
      <c r="R107" t="s">
        <v>695</v>
      </c>
      <c r="S107" t="s">
        <v>757</v>
      </c>
      <c r="T107" t="s">
        <v>1136</v>
      </c>
      <c r="U107" s="10" t="s">
        <v>1233</v>
      </c>
      <c r="V107" s="34">
        <f t="shared" si="14"/>
        <v>9.9678456591639875E-2</v>
      </c>
      <c r="W107">
        <f t="shared" si="15"/>
        <v>279</v>
      </c>
      <c r="X107" s="34">
        <f t="shared" si="16"/>
        <v>2.7418723070896985E-2</v>
      </c>
      <c r="Y107">
        <f t="shared" si="17"/>
        <v>70</v>
      </c>
      <c r="Z107" s="34">
        <f t="shared" si="18"/>
        <v>6.4954401637818723E-2</v>
      </c>
      <c r="AA107">
        <f t="shared" si="19"/>
        <v>349</v>
      </c>
      <c r="AB107" s="34">
        <f>IF(T107=$T$1,Z107,IF('School List &amp; Interviews'!$F$13='Private Narrowly Selective'!C107,V107,X107))</f>
        <v>2.7418723070896985E-2</v>
      </c>
      <c r="AC107">
        <f>IF(T107=$T$1,AA107,IF('School List &amp; Interviews'!$F$13='Private Narrowly Selective'!C107,W107,Y107))</f>
        <v>70</v>
      </c>
    </row>
    <row r="108" spans="1:29" hidden="1">
      <c r="A108">
        <f t="shared" si="20"/>
        <v>103</v>
      </c>
      <c r="B108" t="s">
        <v>761</v>
      </c>
      <c r="C108" t="s">
        <v>1124</v>
      </c>
      <c r="D108" t="s">
        <v>316</v>
      </c>
      <c r="E108">
        <f>'MSAR Data'!AN109</f>
        <v>271</v>
      </c>
      <c r="F108">
        <f>'MSAR Data'!AO109</f>
        <v>2278</v>
      </c>
      <c r="G108">
        <f>'MSAR Data'!AP109</f>
        <v>344</v>
      </c>
      <c r="H108">
        <f>'MSAR Data'!AQ109</f>
        <v>2893</v>
      </c>
      <c r="I108">
        <f>'MSAR Data'!AR109</f>
        <v>228</v>
      </c>
      <c r="J108">
        <f>'MSAR Data'!AS109</f>
        <v>96</v>
      </c>
      <c r="K108">
        <f>'MSAR Data'!AT109</f>
        <v>0</v>
      </c>
      <c r="L108">
        <f>'MSAR Data'!AU109</f>
        <v>324</v>
      </c>
      <c r="M108" s="20">
        <f t="shared" si="12"/>
        <v>0.29629629629629628</v>
      </c>
      <c r="N108" s="29">
        <f t="shared" si="21"/>
        <v>0.84132841328413288</v>
      </c>
      <c r="O108" s="29">
        <f t="shared" si="21"/>
        <v>4.2142230026338892E-2</v>
      </c>
      <c r="P108" s="30">
        <f t="shared" si="13"/>
        <v>0.799186183257794</v>
      </c>
      <c r="Q108" t="s">
        <v>304</v>
      </c>
      <c r="R108" t="s">
        <v>765</v>
      </c>
      <c r="S108" t="s">
        <v>767</v>
      </c>
      <c r="T108" t="s">
        <v>1136</v>
      </c>
      <c r="U108" s="10" t="s">
        <v>1217</v>
      </c>
      <c r="V108" s="34">
        <f t="shared" si="14"/>
        <v>0.84132841328413288</v>
      </c>
      <c r="W108">
        <f t="shared" si="15"/>
        <v>228</v>
      </c>
      <c r="X108" s="34">
        <f t="shared" si="16"/>
        <v>4.2142230026338892E-2</v>
      </c>
      <c r="Y108">
        <f t="shared" si="17"/>
        <v>96</v>
      </c>
      <c r="Z108" s="34">
        <f t="shared" si="18"/>
        <v>0.11199446940891808</v>
      </c>
      <c r="AA108">
        <f t="shared" si="19"/>
        <v>324</v>
      </c>
      <c r="AB108" s="34">
        <f>IF(T108=$T$1,Z108,IF('School List &amp; Interviews'!$F$13='Private Narrowly Selective'!C108,V108,X108))</f>
        <v>4.2142230026338892E-2</v>
      </c>
      <c r="AC108">
        <f>IF(T108=$T$1,AA108,IF('School List &amp; Interviews'!$F$13='Private Narrowly Selective'!C108,W108,Y108))</f>
        <v>96</v>
      </c>
    </row>
    <row r="109" spans="1:29" hidden="1">
      <c r="A109">
        <f t="shared" si="20"/>
        <v>104</v>
      </c>
      <c r="B109" s="21" t="s">
        <v>768</v>
      </c>
      <c r="C109" t="s">
        <v>1092</v>
      </c>
      <c r="D109" t="s">
        <v>316</v>
      </c>
      <c r="E109">
        <f>'MSAR Data'!AN110</f>
        <v>4732</v>
      </c>
      <c r="F109">
        <f>'MSAR Data'!AO110</f>
        <v>1175</v>
      </c>
      <c r="G109">
        <f>'MSAR Data'!AP110</f>
        <v>34</v>
      </c>
      <c r="H109">
        <f>'MSAR Data'!AQ110</f>
        <v>5941</v>
      </c>
      <c r="I109">
        <f>'MSAR Data'!AR110</f>
        <v>212</v>
      </c>
      <c r="J109">
        <f>'MSAR Data'!AS110</f>
        <v>8</v>
      </c>
      <c r="K109">
        <f>'MSAR Data'!AT110</f>
        <v>0</v>
      </c>
      <c r="L109">
        <f>'MSAR Data'!AU110</f>
        <v>220</v>
      </c>
      <c r="M109" s="20">
        <f t="shared" si="12"/>
        <v>3.6363636363636362E-2</v>
      </c>
      <c r="N109" s="29">
        <f t="shared" si="21"/>
        <v>4.4801352493660185E-2</v>
      </c>
      <c r="O109" s="29">
        <f t="shared" si="21"/>
        <v>6.8085106382978723E-3</v>
      </c>
      <c r="P109" s="30">
        <f t="shared" si="13"/>
        <v>3.7992841855362315E-2</v>
      </c>
      <c r="Q109" t="s">
        <v>304</v>
      </c>
      <c r="R109" t="s">
        <v>769</v>
      </c>
      <c r="S109" t="s">
        <v>770</v>
      </c>
      <c r="T109" t="s">
        <v>1136</v>
      </c>
      <c r="U109" s="10" t="s">
        <v>1225</v>
      </c>
      <c r="V109" s="34">
        <f t="shared" si="14"/>
        <v>4.4801352493660185E-2</v>
      </c>
      <c r="W109">
        <f t="shared" si="15"/>
        <v>212</v>
      </c>
      <c r="X109" s="34">
        <f t="shared" si="16"/>
        <v>6.8085106382978723E-3</v>
      </c>
      <c r="Y109">
        <f t="shared" si="17"/>
        <v>8</v>
      </c>
      <c r="Z109" s="34">
        <f t="shared" si="18"/>
        <v>3.7030802895135502E-2</v>
      </c>
      <c r="AA109">
        <f t="shared" si="19"/>
        <v>220</v>
      </c>
      <c r="AB109" s="34">
        <f>IF(T109=$T$1,Z109,IF('School List &amp; Interviews'!$F$13='Private Narrowly Selective'!C109,V109,X109))</f>
        <v>6.8085106382978723E-3</v>
      </c>
      <c r="AC109">
        <f>IF(T109=$T$1,AA109,IF('School List &amp; Interviews'!$F$13='Private Narrowly Selective'!C109,W109,Y109))</f>
        <v>8</v>
      </c>
    </row>
    <row r="110" spans="1:29" hidden="1">
      <c r="A110">
        <f t="shared" si="20"/>
        <v>105</v>
      </c>
      <c r="B110" t="s">
        <v>771</v>
      </c>
      <c r="C110" t="s">
        <v>1096</v>
      </c>
      <c r="D110" t="s">
        <v>316</v>
      </c>
      <c r="E110">
        <f>'MSAR Data'!AN111</f>
        <v>1991</v>
      </c>
      <c r="F110">
        <f>'MSAR Data'!AO111</f>
        <v>5096</v>
      </c>
      <c r="G110">
        <f>'MSAR Data'!AP111</f>
        <v>488</v>
      </c>
      <c r="H110">
        <f>'MSAR Data'!AQ111</f>
        <v>7575</v>
      </c>
      <c r="I110">
        <f>'MSAR Data'!AR111</f>
        <v>413</v>
      </c>
      <c r="J110">
        <f>'MSAR Data'!AS111</f>
        <v>374</v>
      </c>
      <c r="K110">
        <f>'MSAR Data'!AT111</f>
        <v>46</v>
      </c>
      <c r="L110">
        <f>'MSAR Data'!AU111</f>
        <v>833</v>
      </c>
      <c r="M110" s="20">
        <f t="shared" si="12"/>
        <v>0.44897959183673469</v>
      </c>
      <c r="N110" s="29">
        <f t="shared" si="21"/>
        <v>0.20743345052737319</v>
      </c>
      <c r="O110" s="29">
        <f t="shared" si="21"/>
        <v>7.3390894819466243E-2</v>
      </c>
      <c r="P110" s="30">
        <f t="shared" si="13"/>
        <v>0.13404255570790696</v>
      </c>
      <c r="Q110" t="s">
        <v>304</v>
      </c>
      <c r="R110" t="s">
        <v>776</v>
      </c>
      <c r="S110" t="s">
        <v>780</v>
      </c>
      <c r="T110" t="s">
        <v>1134</v>
      </c>
      <c r="U110" s="10" t="s">
        <v>1222</v>
      </c>
      <c r="V110" s="34">
        <f t="shared" si="14"/>
        <v>0.20743345052737319</v>
      </c>
      <c r="W110">
        <f t="shared" si="15"/>
        <v>413</v>
      </c>
      <c r="X110" s="34">
        <f t="shared" si="16"/>
        <v>7.3390894819466243E-2</v>
      </c>
      <c r="Y110">
        <f t="shared" si="17"/>
        <v>374</v>
      </c>
      <c r="Z110" s="34">
        <f t="shared" si="18"/>
        <v>0.10996699669966997</v>
      </c>
      <c r="AA110">
        <f t="shared" si="19"/>
        <v>833</v>
      </c>
      <c r="AB110" s="34">
        <f>IF(T110=$T$1,Z110,IF('School List &amp; Interviews'!$F$13='Private Narrowly Selective'!C110,V110,X110))</f>
        <v>7.3390894819466243E-2</v>
      </c>
      <c r="AC110">
        <f>IF(T110=$T$1,AA110,IF('School List &amp; Interviews'!$F$13='Private Narrowly Selective'!C110,W110,Y110))</f>
        <v>374</v>
      </c>
    </row>
    <row r="111" spans="1:29" hidden="1">
      <c r="A111">
        <f t="shared" si="20"/>
        <v>106</v>
      </c>
      <c r="B111" t="s">
        <v>781</v>
      </c>
      <c r="C111" t="s">
        <v>1125</v>
      </c>
      <c r="D111" t="s">
        <v>316</v>
      </c>
      <c r="E111">
        <f>'MSAR Data'!AN112</f>
        <v>340</v>
      </c>
      <c r="F111">
        <f>'MSAR Data'!AO112</f>
        <v>3843</v>
      </c>
      <c r="G111">
        <f>'MSAR Data'!AP112</f>
        <v>5</v>
      </c>
      <c r="H111">
        <f>'MSAR Data'!AQ112</f>
        <v>4188</v>
      </c>
      <c r="I111">
        <f>'MSAR Data'!AR112</f>
        <v>239</v>
      </c>
      <c r="J111">
        <f>'MSAR Data'!AS112</f>
        <v>487</v>
      </c>
      <c r="K111">
        <f>'MSAR Data'!AT112</f>
        <v>0</v>
      </c>
      <c r="L111">
        <f>'MSAR Data'!AU112</f>
        <v>726</v>
      </c>
      <c r="M111" s="20">
        <f t="shared" si="12"/>
        <v>0.67079889807162529</v>
      </c>
      <c r="N111" s="29">
        <f t="shared" si="21"/>
        <v>0.70294117647058818</v>
      </c>
      <c r="O111" s="29">
        <f t="shared" si="21"/>
        <v>0.12672391360915952</v>
      </c>
      <c r="P111" s="30">
        <f t="shared" si="13"/>
        <v>0.5762172628614286</v>
      </c>
      <c r="Q111" t="s">
        <v>304</v>
      </c>
      <c r="R111" t="s">
        <v>785</v>
      </c>
      <c r="S111" t="s">
        <v>788</v>
      </c>
      <c r="T111" t="s">
        <v>1134</v>
      </c>
      <c r="U111" s="10" t="s">
        <v>1222</v>
      </c>
      <c r="V111" s="34">
        <f t="shared" si="14"/>
        <v>0.70294117647058818</v>
      </c>
      <c r="W111">
        <f t="shared" si="15"/>
        <v>239</v>
      </c>
      <c r="X111" s="34">
        <f t="shared" si="16"/>
        <v>0.12672391360915952</v>
      </c>
      <c r="Y111">
        <f t="shared" si="17"/>
        <v>487</v>
      </c>
      <c r="Z111" s="34">
        <f t="shared" si="18"/>
        <v>0.17335243553008595</v>
      </c>
      <c r="AA111">
        <f t="shared" si="19"/>
        <v>726</v>
      </c>
      <c r="AB111" s="34">
        <f>IF(T111=$T$1,Z111,IF('School List &amp; Interviews'!$F$13='Private Narrowly Selective'!C111,V111,X111))</f>
        <v>0.12672391360915952</v>
      </c>
      <c r="AC111">
        <f>IF(T111=$T$1,AA111,IF('School List &amp; Interviews'!$F$13='Private Narrowly Selective'!C111,W111,Y111))</f>
        <v>487</v>
      </c>
    </row>
    <row r="112" spans="1:29" hidden="1">
      <c r="A112">
        <f t="shared" si="20"/>
        <v>107</v>
      </c>
      <c r="B112" t="s">
        <v>789</v>
      </c>
      <c r="C112" t="s">
        <v>1126</v>
      </c>
      <c r="D112" t="s">
        <v>316</v>
      </c>
      <c r="E112">
        <f>'MSAR Data'!AN113</f>
        <v>558</v>
      </c>
      <c r="F112">
        <f>'MSAR Data'!AO113</f>
        <v>2695</v>
      </c>
      <c r="G112">
        <f>'MSAR Data'!AP113</f>
        <v>21</v>
      </c>
      <c r="H112">
        <f>'MSAR Data'!AQ113</f>
        <v>3274</v>
      </c>
      <c r="I112">
        <f>'MSAR Data'!AR113</f>
        <v>406</v>
      </c>
      <c r="J112">
        <f>'MSAR Data'!AS113</f>
        <v>213</v>
      </c>
      <c r="K112">
        <f>'MSAR Data'!AT113</f>
        <v>0</v>
      </c>
      <c r="L112">
        <f>'MSAR Data'!AU113</f>
        <v>619</v>
      </c>
      <c r="M112" s="20">
        <f t="shared" si="12"/>
        <v>0.34410339256865913</v>
      </c>
      <c r="N112" s="29">
        <f t="shared" si="21"/>
        <v>0.72759856630824371</v>
      </c>
      <c r="O112" s="29">
        <f t="shared" si="21"/>
        <v>7.9035250463821899E-2</v>
      </c>
      <c r="P112" s="30">
        <f t="shared" si="13"/>
        <v>0.64856331584442184</v>
      </c>
      <c r="Q112" t="s">
        <v>304</v>
      </c>
      <c r="R112" t="s">
        <v>794</v>
      </c>
      <c r="S112" t="s">
        <v>797</v>
      </c>
      <c r="T112" t="s">
        <v>1134</v>
      </c>
      <c r="U112" s="10" t="s">
        <v>1217</v>
      </c>
      <c r="V112" s="34">
        <f t="shared" si="14"/>
        <v>0.72759856630824371</v>
      </c>
      <c r="W112">
        <f t="shared" si="15"/>
        <v>406</v>
      </c>
      <c r="X112" s="34">
        <f t="shared" si="16"/>
        <v>7.9035250463821899E-2</v>
      </c>
      <c r="Y112">
        <f t="shared" si="17"/>
        <v>213</v>
      </c>
      <c r="Z112" s="34">
        <f t="shared" si="18"/>
        <v>0.18906536346976177</v>
      </c>
      <c r="AA112">
        <f t="shared" si="19"/>
        <v>619</v>
      </c>
      <c r="AB112" s="34">
        <f>IF(T112=$T$1,Z112,IF('School List &amp; Interviews'!$F$13='Private Narrowly Selective'!C112,V112,X112))</f>
        <v>7.9035250463821899E-2</v>
      </c>
      <c r="AC112">
        <f>IF(T112=$T$1,AA112,IF('School List &amp; Interviews'!$F$13='Private Narrowly Selective'!C112,W112,Y112))</f>
        <v>213</v>
      </c>
    </row>
    <row r="113" spans="1:29" hidden="1">
      <c r="A113">
        <f t="shared" si="20"/>
        <v>108</v>
      </c>
      <c r="B113" t="s">
        <v>798</v>
      </c>
      <c r="C113" t="s">
        <v>1127</v>
      </c>
      <c r="D113" t="s">
        <v>316</v>
      </c>
      <c r="E113">
        <f>'MSAR Data'!AN114</f>
        <v>586</v>
      </c>
      <c r="F113">
        <f>'MSAR Data'!AO114</f>
        <v>3082</v>
      </c>
      <c r="G113">
        <f>'MSAR Data'!AP114</f>
        <v>124</v>
      </c>
      <c r="H113">
        <f>'MSAR Data'!AQ114</f>
        <v>3792</v>
      </c>
      <c r="I113">
        <f>'MSAR Data'!AR114</f>
        <v>338</v>
      </c>
      <c r="J113">
        <f>'MSAR Data'!AS114</f>
        <v>219</v>
      </c>
      <c r="K113">
        <f>'MSAR Data'!AT114</f>
        <v>4</v>
      </c>
      <c r="L113">
        <f>'MSAR Data'!AU114</f>
        <v>561</v>
      </c>
      <c r="M113" s="20">
        <f t="shared" si="12"/>
        <v>0.39037433155080214</v>
      </c>
      <c r="N113" s="29">
        <f t="shared" si="21"/>
        <v>0.57679180887372017</v>
      </c>
      <c r="O113" s="29">
        <f t="shared" si="21"/>
        <v>7.1057754704737186E-2</v>
      </c>
      <c r="P113" s="30">
        <f t="shared" si="13"/>
        <v>0.50573405416898298</v>
      </c>
      <c r="Q113" t="s">
        <v>429</v>
      </c>
      <c r="R113" t="s">
        <v>802</v>
      </c>
      <c r="S113" t="s">
        <v>802</v>
      </c>
      <c r="T113" t="s">
        <v>1136</v>
      </c>
      <c r="U113" s="10" t="s">
        <v>1217</v>
      </c>
      <c r="V113" s="34">
        <f t="shared" si="14"/>
        <v>0.57679180887372017</v>
      </c>
      <c r="W113">
        <f t="shared" si="15"/>
        <v>338</v>
      </c>
      <c r="X113" s="34">
        <f t="shared" si="16"/>
        <v>7.1057754704737186E-2</v>
      </c>
      <c r="Y113">
        <f t="shared" si="17"/>
        <v>219</v>
      </c>
      <c r="Z113" s="34">
        <f t="shared" si="18"/>
        <v>0.14794303797468356</v>
      </c>
      <c r="AA113">
        <f t="shared" si="19"/>
        <v>561</v>
      </c>
      <c r="AB113" s="34">
        <f>IF(T113=$T$1,Z113,IF('School List &amp; Interviews'!$F$13='Private Narrowly Selective'!C113,V113,X113))</f>
        <v>7.1057754704737186E-2</v>
      </c>
      <c r="AC113">
        <f>IF(T113=$T$1,AA113,IF('School List &amp; Interviews'!$F$13='Private Narrowly Selective'!C113,W113,Y113))</f>
        <v>219</v>
      </c>
    </row>
    <row r="114" spans="1:29" hidden="1">
      <c r="A114">
        <f t="shared" si="20"/>
        <v>109</v>
      </c>
      <c r="B114" t="s">
        <v>804</v>
      </c>
      <c r="C114" t="s">
        <v>1127</v>
      </c>
      <c r="D114" t="s">
        <v>316</v>
      </c>
      <c r="E114">
        <f>'MSAR Data'!AN115</f>
        <v>519</v>
      </c>
      <c r="F114">
        <f>'MSAR Data'!AO115</f>
        <v>4534</v>
      </c>
      <c r="G114">
        <f>'MSAR Data'!AP115</f>
        <v>64</v>
      </c>
      <c r="H114">
        <f>'MSAR Data'!AQ115</f>
        <v>5117</v>
      </c>
      <c r="I114">
        <f>'MSAR Data'!AR115</f>
        <v>304</v>
      </c>
      <c r="J114">
        <f>'MSAR Data'!AS115</f>
        <v>156</v>
      </c>
      <c r="K114">
        <f>'MSAR Data'!AT115</f>
        <v>0</v>
      </c>
      <c r="L114">
        <f>'MSAR Data'!AU115</f>
        <v>460</v>
      </c>
      <c r="M114" s="20">
        <f t="shared" si="12"/>
        <v>0.33913043478260868</v>
      </c>
      <c r="N114" s="29">
        <f t="shared" si="21"/>
        <v>0.58574181117533719</v>
      </c>
      <c r="O114" s="29">
        <f t="shared" si="21"/>
        <v>3.440670489633877E-2</v>
      </c>
      <c r="P114" s="30">
        <f t="shared" si="13"/>
        <v>0.5513351062789984</v>
      </c>
      <c r="Q114" t="s">
        <v>304</v>
      </c>
      <c r="R114" t="s">
        <v>809</v>
      </c>
      <c r="S114" t="s">
        <v>813</v>
      </c>
      <c r="T114" t="s">
        <v>1136</v>
      </c>
      <c r="U114" s="10" t="s">
        <v>1217</v>
      </c>
      <c r="V114" s="34">
        <f t="shared" si="14"/>
        <v>0.58574181117533719</v>
      </c>
      <c r="W114">
        <f t="shared" si="15"/>
        <v>304</v>
      </c>
      <c r="X114" s="34">
        <f t="shared" si="16"/>
        <v>3.440670489633877E-2</v>
      </c>
      <c r="Y114">
        <f t="shared" si="17"/>
        <v>156</v>
      </c>
      <c r="Z114" s="34">
        <f t="shared" si="18"/>
        <v>8.9896423685753374E-2</v>
      </c>
      <c r="AA114">
        <f t="shared" si="19"/>
        <v>460</v>
      </c>
      <c r="AB114" s="34">
        <f>IF(T114=$T$1,Z114,IF('School List &amp; Interviews'!$F$13='Private Narrowly Selective'!C114,V114,X114))</f>
        <v>3.440670489633877E-2</v>
      </c>
      <c r="AC114">
        <f>IF(T114=$T$1,AA114,IF('School List &amp; Interviews'!$F$13='Private Narrowly Selective'!C114,W114,Y114))</f>
        <v>156</v>
      </c>
    </row>
    <row r="115" spans="1:29" hidden="1">
      <c r="A115">
        <f t="shared" si="20"/>
        <v>110</v>
      </c>
      <c r="B115" t="s">
        <v>814</v>
      </c>
      <c r="C115" t="s">
        <v>265</v>
      </c>
      <c r="D115" t="s">
        <v>316</v>
      </c>
      <c r="E115">
        <f>'MSAR Data'!AN116</f>
        <v>1162</v>
      </c>
      <c r="F115">
        <f>'MSAR Data'!AO116</f>
        <v>4826</v>
      </c>
      <c r="G115">
        <f>'MSAR Data'!AP116</f>
        <v>253</v>
      </c>
      <c r="H115">
        <f>'MSAR Data'!AQ116</f>
        <v>6241</v>
      </c>
      <c r="I115">
        <f>'MSAR Data'!AR116</f>
        <v>247</v>
      </c>
      <c r="J115">
        <f>'MSAR Data'!AS116</f>
        <v>245</v>
      </c>
      <c r="K115">
        <f>'MSAR Data'!AT116</f>
        <v>0</v>
      </c>
      <c r="L115">
        <f>'MSAR Data'!AU116</f>
        <v>492</v>
      </c>
      <c r="M115" s="20">
        <f t="shared" si="12"/>
        <v>0.49796747967479676</v>
      </c>
      <c r="N115" s="29">
        <f t="shared" si="21"/>
        <v>0.21256454388984508</v>
      </c>
      <c r="O115" s="29">
        <f t="shared" si="21"/>
        <v>5.0766680480729381E-2</v>
      </c>
      <c r="P115" s="30">
        <f t="shared" si="13"/>
        <v>0.1617978634091157</v>
      </c>
      <c r="Q115" t="s">
        <v>304</v>
      </c>
      <c r="R115" t="s">
        <v>695</v>
      </c>
      <c r="S115" t="s">
        <v>720</v>
      </c>
      <c r="T115" t="s">
        <v>1134</v>
      </c>
      <c r="U115" s="10" t="s">
        <v>1220</v>
      </c>
      <c r="V115" s="34">
        <f t="shared" si="14"/>
        <v>0.21256454388984508</v>
      </c>
      <c r="W115">
        <f t="shared" si="15"/>
        <v>247</v>
      </c>
      <c r="X115" s="34">
        <f t="shared" si="16"/>
        <v>5.0766680480729381E-2</v>
      </c>
      <c r="Y115">
        <f t="shared" si="17"/>
        <v>245</v>
      </c>
      <c r="Z115" s="34">
        <f t="shared" si="18"/>
        <v>7.8833520269187635E-2</v>
      </c>
      <c r="AA115">
        <f t="shared" si="19"/>
        <v>492</v>
      </c>
      <c r="AB115" s="34">
        <f>IF(T115=$T$1,Z115,IF('School List &amp; Interviews'!$F$13='Private Narrowly Selective'!C115,V115,X115))</f>
        <v>5.0766680480729381E-2</v>
      </c>
      <c r="AC115">
        <f>IF(T115=$T$1,AA115,IF('School List &amp; Interviews'!$F$13='Private Narrowly Selective'!C115,W115,Y115))</f>
        <v>245</v>
      </c>
    </row>
    <row r="116" spans="1:29" hidden="1">
      <c r="A116">
        <f t="shared" si="20"/>
        <v>111</v>
      </c>
      <c r="B116" t="s">
        <v>821</v>
      </c>
      <c r="C116" t="s">
        <v>1093</v>
      </c>
      <c r="D116" t="s">
        <v>316</v>
      </c>
      <c r="E116">
        <f>'MSAR Data'!AN117</f>
        <v>1213</v>
      </c>
      <c r="F116">
        <f>'MSAR Data'!AO117</f>
        <v>3913</v>
      </c>
      <c r="G116">
        <f>'MSAR Data'!AP117</f>
        <v>38</v>
      </c>
      <c r="H116">
        <f>'MSAR Data'!AQ117</f>
        <v>5164</v>
      </c>
      <c r="I116">
        <f>'MSAR Data'!AR117</f>
        <v>542</v>
      </c>
      <c r="J116">
        <f>'MSAR Data'!AS117</f>
        <v>519</v>
      </c>
      <c r="K116">
        <f>'MSAR Data'!AT117</f>
        <v>0</v>
      </c>
      <c r="L116">
        <f>'MSAR Data'!AU117</f>
        <v>1061</v>
      </c>
      <c r="M116" s="20">
        <f t="shared" si="12"/>
        <v>0.4891611687087653</v>
      </c>
      <c r="N116" s="29">
        <f t="shared" si="21"/>
        <v>0.4468260511129431</v>
      </c>
      <c r="O116" s="29">
        <f t="shared" si="21"/>
        <v>0.13263480705341171</v>
      </c>
      <c r="P116" s="30">
        <f t="shared" si="13"/>
        <v>0.31419124405953136</v>
      </c>
      <c r="Q116" t="s">
        <v>304</v>
      </c>
      <c r="R116" t="s">
        <v>824</v>
      </c>
      <c r="S116" t="s">
        <v>823</v>
      </c>
      <c r="T116" t="s">
        <v>1134</v>
      </c>
      <c r="U116" s="10" t="s">
        <v>1217</v>
      </c>
      <c r="V116" s="34">
        <f t="shared" si="14"/>
        <v>0.4468260511129431</v>
      </c>
      <c r="W116">
        <f t="shared" si="15"/>
        <v>542</v>
      </c>
      <c r="X116" s="34">
        <f t="shared" si="16"/>
        <v>0.13263480705341171</v>
      </c>
      <c r="Y116">
        <f t="shared" si="17"/>
        <v>519</v>
      </c>
      <c r="Z116" s="34">
        <f t="shared" si="18"/>
        <v>0.20546088303640589</v>
      </c>
      <c r="AA116">
        <f t="shared" si="19"/>
        <v>1061</v>
      </c>
      <c r="AB116" s="34">
        <f>IF(T116=$T$1,Z116,IF('School List &amp; Interviews'!$F$13='Private Narrowly Selective'!C116,V116,X116))</f>
        <v>0.13263480705341171</v>
      </c>
      <c r="AC116">
        <f>IF(T116=$T$1,AA116,IF('School List &amp; Interviews'!$F$13='Private Narrowly Selective'!C116,W116,Y116))</f>
        <v>519</v>
      </c>
    </row>
    <row r="117" spans="1:29" hidden="1">
      <c r="A117">
        <f t="shared" si="20"/>
        <v>112</v>
      </c>
      <c r="B117" t="s">
        <v>828</v>
      </c>
      <c r="C117" t="s">
        <v>1099</v>
      </c>
      <c r="D117" t="s">
        <v>267</v>
      </c>
      <c r="E117">
        <f>'MSAR Data'!AN118</f>
        <v>2615</v>
      </c>
      <c r="F117">
        <f>'MSAR Data'!AO118</f>
        <v>8663</v>
      </c>
      <c r="G117">
        <f>'MSAR Data'!AP118</f>
        <v>115</v>
      </c>
      <c r="H117">
        <f>'MSAR Data'!AQ118</f>
        <v>11393</v>
      </c>
      <c r="I117">
        <f>'MSAR Data'!AR118</f>
        <v>245</v>
      </c>
      <c r="J117">
        <f>'MSAR Data'!AS118</f>
        <v>289</v>
      </c>
      <c r="K117">
        <f>'MSAR Data'!AT118</f>
        <v>0</v>
      </c>
      <c r="L117">
        <f>'MSAR Data'!AU118</f>
        <v>534</v>
      </c>
      <c r="M117" s="20">
        <f t="shared" si="12"/>
        <v>0.54119850187265917</v>
      </c>
      <c r="N117" s="29">
        <f t="shared" ref="N117:O144" si="22">IFERROR(I117/E117,"")</f>
        <v>9.3690248565965584E-2</v>
      </c>
      <c r="O117" s="29">
        <f t="shared" si="22"/>
        <v>3.3360267805610064E-2</v>
      </c>
      <c r="P117" s="30">
        <f t="shared" si="13"/>
        <v>6.032998076035552E-2</v>
      </c>
      <c r="Q117" t="s">
        <v>304</v>
      </c>
      <c r="R117" t="s">
        <v>832</v>
      </c>
      <c r="S117" t="s">
        <v>22</v>
      </c>
      <c r="T117" t="s">
        <v>1135</v>
      </c>
      <c r="U117" s="10"/>
      <c r="V117" s="34">
        <f t="shared" si="14"/>
        <v>9.3690248565965584E-2</v>
      </c>
      <c r="W117">
        <f t="shared" si="15"/>
        <v>245</v>
      </c>
      <c r="X117" s="34">
        <f t="shared" si="16"/>
        <v>3.3360267805610064E-2</v>
      </c>
      <c r="Y117">
        <f t="shared" si="17"/>
        <v>289</v>
      </c>
      <c r="Z117" s="34">
        <f t="shared" si="18"/>
        <v>4.6870885631528129E-2</v>
      </c>
      <c r="AA117">
        <f t="shared" si="19"/>
        <v>534</v>
      </c>
      <c r="AB117" s="34">
        <f>IF(T117=$T$1,Z117,IF('School List &amp; Interviews'!$F$13='Private Narrowly Selective'!C117,V117,X117))</f>
        <v>4.6870885631528129E-2</v>
      </c>
      <c r="AC117">
        <f>IF(T117=$T$1,AA117,IF('School List &amp; Interviews'!$F$13='Private Narrowly Selective'!C117,W117,Y117))</f>
        <v>534</v>
      </c>
    </row>
    <row r="118" spans="1:29" hidden="1">
      <c r="A118">
        <f t="shared" si="20"/>
        <v>113</v>
      </c>
      <c r="B118" t="s">
        <v>835</v>
      </c>
      <c r="C118" t="s">
        <v>1098</v>
      </c>
      <c r="D118" t="s">
        <v>316</v>
      </c>
      <c r="E118">
        <f>'MSAR Data'!AN119</f>
        <v>1428</v>
      </c>
      <c r="F118">
        <f>'MSAR Data'!AO119</f>
        <v>9129</v>
      </c>
      <c r="G118">
        <f>'MSAR Data'!AP119</f>
        <v>67</v>
      </c>
      <c r="H118">
        <f>'MSAR Data'!AQ119</f>
        <v>10624</v>
      </c>
      <c r="I118">
        <f>'MSAR Data'!AR119</f>
        <v>118</v>
      </c>
      <c r="J118">
        <f>'MSAR Data'!AS119</f>
        <v>335</v>
      </c>
      <c r="K118">
        <f>'MSAR Data'!AT119</f>
        <v>2</v>
      </c>
      <c r="L118">
        <f>'MSAR Data'!AU119</f>
        <v>455</v>
      </c>
      <c r="M118" s="20">
        <f t="shared" si="12"/>
        <v>0.73626373626373631</v>
      </c>
      <c r="N118" s="29">
        <f t="shared" si="22"/>
        <v>8.2633053221288513E-2</v>
      </c>
      <c r="O118" s="29">
        <f t="shared" si="22"/>
        <v>3.6696242742907219E-2</v>
      </c>
      <c r="P118" s="30">
        <f t="shared" si="13"/>
        <v>4.5936810478381294E-2</v>
      </c>
      <c r="Q118" t="s">
        <v>304</v>
      </c>
      <c r="R118" t="s">
        <v>695</v>
      </c>
      <c r="S118" t="s">
        <v>840</v>
      </c>
      <c r="T118" t="s">
        <v>1135</v>
      </c>
      <c r="U118" s="10"/>
      <c r="V118" s="34">
        <f t="shared" si="14"/>
        <v>8.2633053221288513E-2</v>
      </c>
      <c r="W118">
        <f t="shared" si="15"/>
        <v>118</v>
      </c>
      <c r="X118" s="34">
        <f t="shared" si="16"/>
        <v>3.6696242742907219E-2</v>
      </c>
      <c r="Y118">
        <f t="shared" si="17"/>
        <v>335</v>
      </c>
      <c r="Z118" s="34">
        <f t="shared" si="18"/>
        <v>4.2827560240963854E-2</v>
      </c>
      <c r="AA118">
        <f t="shared" si="19"/>
        <v>455</v>
      </c>
      <c r="AB118" s="34">
        <f>IF(T118=$T$1,Z118,IF('School List &amp; Interviews'!$F$13='Private Narrowly Selective'!C118,V118,X118))</f>
        <v>4.2827560240963854E-2</v>
      </c>
      <c r="AC118">
        <f>IF(T118=$T$1,AA118,IF('School List &amp; Interviews'!$F$13='Private Narrowly Selective'!C118,W118,Y118))</f>
        <v>455</v>
      </c>
    </row>
    <row r="119" spans="1:29" hidden="1">
      <c r="A119">
        <f t="shared" si="20"/>
        <v>114</v>
      </c>
      <c r="B119" t="s">
        <v>841</v>
      </c>
      <c r="C119" t="s">
        <v>1112</v>
      </c>
      <c r="D119" t="s">
        <v>316</v>
      </c>
      <c r="E119">
        <f>'MSAR Data'!AN120</f>
        <v>1149</v>
      </c>
      <c r="F119">
        <f>'MSAR Data'!AO120</f>
        <v>5760</v>
      </c>
      <c r="G119">
        <f>'MSAR Data'!AP120</f>
        <v>52</v>
      </c>
      <c r="H119">
        <f>'MSAR Data'!AQ120</f>
        <v>6961</v>
      </c>
      <c r="I119">
        <f>'MSAR Data'!AR120</f>
        <v>485</v>
      </c>
      <c r="J119">
        <f>'MSAR Data'!AS120</f>
        <v>325</v>
      </c>
      <c r="K119">
        <f>'MSAR Data'!AT120</f>
        <v>0</v>
      </c>
      <c r="L119">
        <f>'MSAR Data'!AU120</f>
        <v>810</v>
      </c>
      <c r="M119" s="20">
        <f t="shared" si="12"/>
        <v>0.40123456790123457</v>
      </c>
      <c r="N119" s="29">
        <f t="shared" si="22"/>
        <v>0.42210617928633593</v>
      </c>
      <c r="O119" s="29">
        <f t="shared" si="22"/>
        <v>5.6423611111111112E-2</v>
      </c>
      <c r="P119" s="30">
        <f t="shared" si="13"/>
        <v>0.36568256817522482</v>
      </c>
      <c r="Q119" t="s">
        <v>304</v>
      </c>
      <c r="R119" t="s">
        <v>845</v>
      </c>
      <c r="S119" t="s">
        <v>846</v>
      </c>
      <c r="T119" t="s">
        <v>1134</v>
      </c>
      <c r="U119" s="10" t="s">
        <v>1217</v>
      </c>
      <c r="V119" s="34">
        <f t="shared" si="14"/>
        <v>0.42210617928633593</v>
      </c>
      <c r="W119">
        <f t="shared" si="15"/>
        <v>485</v>
      </c>
      <c r="X119" s="34">
        <f t="shared" si="16"/>
        <v>5.6423611111111112E-2</v>
      </c>
      <c r="Y119">
        <f t="shared" si="17"/>
        <v>325</v>
      </c>
      <c r="Z119" s="34">
        <f t="shared" si="18"/>
        <v>0.1163625915816693</v>
      </c>
      <c r="AA119">
        <f t="shared" si="19"/>
        <v>810</v>
      </c>
      <c r="AB119" s="34">
        <f>IF(T119=$T$1,Z119,IF('School List &amp; Interviews'!$F$13='Private Narrowly Selective'!C119,V119,X119))</f>
        <v>5.6423611111111112E-2</v>
      </c>
      <c r="AC119">
        <f>IF(T119=$T$1,AA119,IF('School List &amp; Interviews'!$F$13='Private Narrowly Selective'!C119,W119,Y119))</f>
        <v>325</v>
      </c>
    </row>
    <row r="120" spans="1:29" hidden="1">
      <c r="A120">
        <f t="shared" si="20"/>
        <v>115</v>
      </c>
      <c r="B120" t="s">
        <v>849</v>
      </c>
      <c r="C120" t="s">
        <v>1128</v>
      </c>
      <c r="D120" t="s">
        <v>316</v>
      </c>
      <c r="E120">
        <f>'MSAR Data'!AN121</f>
        <v>440</v>
      </c>
      <c r="F120">
        <f>'MSAR Data'!AO121</f>
        <v>4</v>
      </c>
      <c r="G120">
        <f>'MSAR Data'!AP121</f>
        <v>2</v>
      </c>
      <c r="H120">
        <f>'MSAR Data'!AQ121</f>
        <v>446</v>
      </c>
      <c r="I120">
        <f>'MSAR Data'!AR121</f>
        <v>271</v>
      </c>
      <c r="J120">
        <f>'MSAR Data'!AS121</f>
        <v>0</v>
      </c>
      <c r="K120">
        <f>'MSAR Data'!AT121</f>
        <v>0</v>
      </c>
      <c r="L120">
        <f>'MSAR Data'!AU121</f>
        <v>271</v>
      </c>
      <c r="M120" s="20">
        <f t="shared" si="12"/>
        <v>0</v>
      </c>
      <c r="N120" s="29">
        <f t="shared" si="22"/>
        <v>0.61590909090909096</v>
      </c>
      <c r="O120" s="29">
        <f t="shared" si="22"/>
        <v>0</v>
      </c>
      <c r="P120" s="30">
        <f t="shared" si="13"/>
        <v>0.61590909090909096</v>
      </c>
      <c r="Q120" t="s">
        <v>299</v>
      </c>
      <c r="S120" t="s">
        <v>853</v>
      </c>
      <c r="T120" t="s">
        <v>1136</v>
      </c>
      <c r="U120" s="10" t="s">
        <v>1222</v>
      </c>
      <c r="V120" s="34">
        <f t="shared" si="14"/>
        <v>0.61590909090909096</v>
      </c>
      <c r="W120">
        <f t="shared" si="15"/>
        <v>271</v>
      </c>
      <c r="X120" s="34">
        <f t="shared" si="16"/>
        <v>0</v>
      </c>
      <c r="Y120">
        <f t="shared" si="17"/>
        <v>0</v>
      </c>
      <c r="Z120" s="34">
        <f t="shared" si="18"/>
        <v>0.6076233183856502</v>
      </c>
      <c r="AA120">
        <f t="shared" si="19"/>
        <v>271</v>
      </c>
      <c r="AB120" s="34">
        <f>IF(T120=$T$1,Z120,IF('School List &amp; Interviews'!$F$13='Private Narrowly Selective'!C120,V120,X120))</f>
        <v>0</v>
      </c>
      <c r="AC120">
        <f>IF(T120=$T$1,AA120,IF('School List &amp; Interviews'!$F$13='Private Narrowly Selective'!C120,W120,Y120))</f>
        <v>0</v>
      </c>
    </row>
    <row r="121" spans="1:29" hidden="1">
      <c r="A121">
        <f t="shared" si="20"/>
        <v>116</v>
      </c>
      <c r="B121" t="s">
        <v>854</v>
      </c>
      <c r="C121" t="s">
        <v>1117</v>
      </c>
      <c r="D121" t="s">
        <v>316</v>
      </c>
      <c r="E121">
        <f>'MSAR Data'!AN122</f>
        <v>720</v>
      </c>
      <c r="F121">
        <f>'MSAR Data'!AO122</f>
        <v>2434</v>
      </c>
      <c r="G121">
        <f>'MSAR Data'!AP122</f>
        <v>2</v>
      </c>
      <c r="H121">
        <f>'MSAR Data'!AQ122</f>
        <v>3156</v>
      </c>
      <c r="I121">
        <f>'MSAR Data'!AR122</f>
        <v>330</v>
      </c>
      <c r="J121">
        <f>'MSAR Data'!AS122</f>
        <v>88</v>
      </c>
      <c r="K121">
        <f>'MSAR Data'!AT122</f>
        <v>0</v>
      </c>
      <c r="L121">
        <f>'MSAR Data'!AU122</f>
        <v>418</v>
      </c>
      <c r="M121" s="20">
        <f t="shared" si="12"/>
        <v>0.21052631578947367</v>
      </c>
      <c r="N121" s="29">
        <f t="shared" si="22"/>
        <v>0.45833333333333331</v>
      </c>
      <c r="O121" s="29">
        <f t="shared" si="22"/>
        <v>3.6154478225143796E-2</v>
      </c>
      <c r="P121" s="30">
        <f t="shared" si="13"/>
        <v>0.42217885510818953</v>
      </c>
      <c r="Q121" t="s">
        <v>304</v>
      </c>
      <c r="R121" t="s">
        <v>860</v>
      </c>
      <c r="S121" t="s">
        <v>856</v>
      </c>
      <c r="T121" t="s">
        <v>1136</v>
      </c>
      <c r="U121" s="10" t="s">
        <v>1217</v>
      </c>
      <c r="V121" s="34">
        <f t="shared" si="14"/>
        <v>0.45833333333333331</v>
      </c>
      <c r="W121">
        <f t="shared" si="15"/>
        <v>330</v>
      </c>
      <c r="X121" s="34">
        <f t="shared" si="16"/>
        <v>3.6154478225143796E-2</v>
      </c>
      <c r="Y121">
        <f t="shared" si="17"/>
        <v>88</v>
      </c>
      <c r="Z121" s="34">
        <f t="shared" si="18"/>
        <v>0.13244613434727504</v>
      </c>
      <c r="AA121">
        <f t="shared" si="19"/>
        <v>418</v>
      </c>
      <c r="AB121" s="34">
        <f>IF(T121=$T$1,Z121,IF('School List &amp; Interviews'!$F$13='Private Narrowly Selective'!C121,V121,X121))</f>
        <v>3.6154478225143796E-2</v>
      </c>
      <c r="AC121">
        <f>IF(T121=$T$1,AA121,IF('School List &amp; Interviews'!$F$13='Private Narrowly Selective'!C121,W121,Y121))</f>
        <v>88</v>
      </c>
    </row>
    <row r="122" spans="1:29" hidden="1">
      <c r="A122">
        <f t="shared" si="20"/>
        <v>117</v>
      </c>
      <c r="B122" t="s">
        <v>865</v>
      </c>
      <c r="C122" t="s">
        <v>1117</v>
      </c>
      <c r="D122" t="s">
        <v>316</v>
      </c>
      <c r="E122">
        <f>'MSAR Data'!AN123</f>
        <v>354</v>
      </c>
      <c r="F122">
        <f>'MSAR Data'!AO123</f>
        <v>1679</v>
      </c>
      <c r="G122">
        <f>'MSAR Data'!AP123</f>
        <v>0</v>
      </c>
      <c r="H122">
        <f>'MSAR Data'!AQ123</f>
        <v>2033</v>
      </c>
      <c r="I122">
        <f>'MSAR Data'!AR123</f>
        <v>90</v>
      </c>
      <c r="J122">
        <f>'MSAR Data'!AS123</f>
        <v>29</v>
      </c>
      <c r="K122">
        <f>'MSAR Data'!AT123</f>
        <v>0</v>
      </c>
      <c r="L122">
        <f>'MSAR Data'!AU123</f>
        <v>119</v>
      </c>
      <c r="M122" s="20">
        <f t="shared" si="12"/>
        <v>0.24369747899159663</v>
      </c>
      <c r="N122" s="29">
        <f t="shared" si="22"/>
        <v>0.25423728813559321</v>
      </c>
      <c r="O122" s="29">
        <f t="shared" si="22"/>
        <v>1.7272185824895772E-2</v>
      </c>
      <c r="P122" s="30">
        <f t="shared" si="13"/>
        <v>0.23696510231069745</v>
      </c>
      <c r="Q122" t="s">
        <v>429</v>
      </c>
      <c r="R122" t="s">
        <v>870</v>
      </c>
      <c r="S122" t="s">
        <v>867</v>
      </c>
      <c r="T122" t="s">
        <v>1136</v>
      </c>
      <c r="U122" s="10" t="s">
        <v>1228</v>
      </c>
      <c r="V122" s="34">
        <f t="shared" si="14"/>
        <v>0.25423728813559321</v>
      </c>
      <c r="W122">
        <f t="shared" si="15"/>
        <v>90</v>
      </c>
      <c r="X122" s="34">
        <f t="shared" si="16"/>
        <v>1.7272185824895772E-2</v>
      </c>
      <c r="Y122">
        <f t="shared" si="17"/>
        <v>29</v>
      </c>
      <c r="Z122" s="34">
        <f t="shared" si="18"/>
        <v>5.8534185932120023E-2</v>
      </c>
      <c r="AA122">
        <f t="shared" si="19"/>
        <v>119</v>
      </c>
      <c r="AB122" s="34">
        <f>IF(T122=$T$1,Z122,IF('School List &amp; Interviews'!$F$13='Private Narrowly Selective'!C122,V122,X122))</f>
        <v>1.7272185824895772E-2</v>
      </c>
      <c r="AC122">
        <f>IF(T122=$T$1,AA122,IF('School List &amp; Interviews'!$F$13='Private Narrowly Selective'!C122,W122,Y122))</f>
        <v>29</v>
      </c>
    </row>
    <row r="123" spans="1:29" hidden="1">
      <c r="A123">
        <f t="shared" si="20"/>
        <v>118</v>
      </c>
      <c r="B123" t="s">
        <v>871</v>
      </c>
      <c r="C123" t="s">
        <v>1101</v>
      </c>
      <c r="D123" t="s">
        <v>316</v>
      </c>
      <c r="E123">
        <f>'MSAR Data'!AN124</f>
        <v>302</v>
      </c>
      <c r="F123">
        <f>'MSAR Data'!AO124</f>
        <v>1584</v>
      </c>
      <c r="G123">
        <f>'MSAR Data'!AP124</f>
        <v>22</v>
      </c>
      <c r="H123">
        <f>'MSAR Data'!AQ124</f>
        <v>1908</v>
      </c>
      <c r="I123">
        <f>'MSAR Data'!AR124</f>
        <v>250</v>
      </c>
      <c r="J123">
        <f>'MSAR Data'!AS124</f>
        <v>150</v>
      </c>
      <c r="K123">
        <f>'MSAR Data'!AT124</f>
        <v>0</v>
      </c>
      <c r="L123">
        <f>'MSAR Data'!AU124</f>
        <v>400</v>
      </c>
      <c r="M123" s="20">
        <f t="shared" si="12"/>
        <v>0.375</v>
      </c>
      <c r="N123" s="29">
        <f t="shared" si="22"/>
        <v>0.82781456953642385</v>
      </c>
      <c r="O123" s="29">
        <f t="shared" si="22"/>
        <v>9.4696969696969696E-2</v>
      </c>
      <c r="P123" s="30">
        <f t="shared" si="13"/>
        <v>0.73311759983945413</v>
      </c>
      <c r="Q123" t="s">
        <v>304</v>
      </c>
      <c r="R123" t="s">
        <v>872</v>
      </c>
      <c r="S123" t="s">
        <v>873</v>
      </c>
      <c r="T123" t="s">
        <v>1136</v>
      </c>
      <c r="U123" s="10" t="s">
        <v>1217</v>
      </c>
      <c r="V123" s="34">
        <f t="shared" si="14"/>
        <v>0.82781456953642385</v>
      </c>
      <c r="W123">
        <f t="shared" si="15"/>
        <v>250</v>
      </c>
      <c r="X123" s="34">
        <f t="shared" si="16"/>
        <v>9.4696969696969696E-2</v>
      </c>
      <c r="Y123">
        <f t="shared" si="17"/>
        <v>150</v>
      </c>
      <c r="Z123" s="34">
        <f t="shared" si="18"/>
        <v>0.20964360587002095</v>
      </c>
      <c r="AA123">
        <f t="shared" si="19"/>
        <v>400</v>
      </c>
      <c r="AB123" s="34">
        <f>IF(T123=$T$1,Z123,IF('School List &amp; Interviews'!$F$13='Private Narrowly Selective'!C123,V123,X123))</f>
        <v>9.4696969696969696E-2</v>
      </c>
      <c r="AC123">
        <f>IF(T123=$T$1,AA123,IF('School List &amp; Interviews'!$F$13='Private Narrowly Selective'!C123,W123,Y123))</f>
        <v>150</v>
      </c>
    </row>
    <row r="124" spans="1:29" hidden="1">
      <c r="A124">
        <f t="shared" si="20"/>
        <v>119</v>
      </c>
      <c r="B124" t="s">
        <v>877</v>
      </c>
      <c r="C124" t="s">
        <v>1109</v>
      </c>
      <c r="D124" t="s">
        <v>316</v>
      </c>
      <c r="E124">
        <f>'MSAR Data'!AN125</f>
        <v>328</v>
      </c>
      <c r="F124">
        <f>'MSAR Data'!AO125</f>
        <v>1299</v>
      </c>
      <c r="G124">
        <f>'MSAR Data'!AP125</f>
        <v>8</v>
      </c>
      <c r="H124">
        <f>'MSAR Data'!AQ125</f>
        <v>1635</v>
      </c>
      <c r="I124">
        <f>'MSAR Data'!AR125</f>
        <v>320</v>
      </c>
      <c r="J124">
        <f>'MSAR Data'!AS125</f>
        <v>50</v>
      </c>
      <c r="K124">
        <f>'MSAR Data'!AT125</f>
        <v>0</v>
      </c>
      <c r="L124">
        <f>'MSAR Data'!AU125</f>
        <v>370</v>
      </c>
      <c r="M124" s="20">
        <f t="shared" si="12"/>
        <v>0.13513513513513514</v>
      </c>
      <c r="N124" s="29">
        <f t="shared" si="22"/>
        <v>0.97560975609756095</v>
      </c>
      <c r="O124" s="29">
        <f t="shared" si="22"/>
        <v>3.8491147036181679E-2</v>
      </c>
      <c r="P124" s="30">
        <f t="shared" si="13"/>
        <v>0.93711860906137923</v>
      </c>
      <c r="Q124" t="s">
        <v>429</v>
      </c>
      <c r="R124" t="s">
        <v>882</v>
      </c>
      <c r="S124" t="s">
        <v>885</v>
      </c>
      <c r="T124" t="s">
        <v>1136</v>
      </c>
      <c r="U124" s="10" t="s">
        <v>1217</v>
      </c>
      <c r="V124" s="34">
        <f t="shared" si="14"/>
        <v>0.97560975609756095</v>
      </c>
      <c r="W124">
        <f t="shared" si="15"/>
        <v>320</v>
      </c>
      <c r="X124" s="34">
        <f t="shared" si="16"/>
        <v>3.8491147036181679E-2</v>
      </c>
      <c r="Y124">
        <f t="shared" si="17"/>
        <v>50</v>
      </c>
      <c r="Z124" s="34">
        <f t="shared" si="18"/>
        <v>0.22629969418960244</v>
      </c>
      <c r="AA124">
        <f t="shared" si="19"/>
        <v>370</v>
      </c>
      <c r="AB124" s="34">
        <f>IF(T124=$T$1,Z124,IF('School List &amp; Interviews'!$F$13='Private Narrowly Selective'!C124,V124,X124))</f>
        <v>3.8491147036181679E-2</v>
      </c>
      <c r="AC124">
        <f>IF(T124=$T$1,AA124,IF('School List &amp; Interviews'!$F$13='Private Narrowly Selective'!C124,W124,Y124))</f>
        <v>50</v>
      </c>
    </row>
    <row r="125" spans="1:29" hidden="1">
      <c r="A125">
        <f t="shared" si="20"/>
        <v>120</v>
      </c>
      <c r="B125" t="s">
        <v>886</v>
      </c>
      <c r="C125" t="s">
        <v>1129</v>
      </c>
      <c r="D125" t="s">
        <v>316</v>
      </c>
      <c r="E125">
        <f>'MSAR Data'!AN126</f>
        <v>245</v>
      </c>
      <c r="F125">
        <f>'MSAR Data'!AO126</f>
        <v>1499</v>
      </c>
      <c r="G125">
        <f>'MSAR Data'!AP126</f>
        <v>23</v>
      </c>
      <c r="H125">
        <f>'MSAR Data'!AQ126</f>
        <v>1767</v>
      </c>
      <c r="I125">
        <f>'MSAR Data'!AR126</f>
        <v>196</v>
      </c>
      <c r="J125">
        <f>'MSAR Data'!AS126</f>
        <v>40</v>
      </c>
      <c r="K125">
        <f>'MSAR Data'!AT126</f>
        <v>1</v>
      </c>
      <c r="L125">
        <f>'MSAR Data'!AU126</f>
        <v>237</v>
      </c>
      <c r="M125" s="20">
        <f t="shared" si="12"/>
        <v>0.16877637130801687</v>
      </c>
      <c r="N125" s="29">
        <f t="shared" si="22"/>
        <v>0.8</v>
      </c>
      <c r="O125" s="29">
        <f t="shared" si="22"/>
        <v>2.6684456304202801E-2</v>
      </c>
      <c r="P125" s="30">
        <f t="shared" si="13"/>
        <v>0.77331554369579725</v>
      </c>
      <c r="Q125" t="s">
        <v>429</v>
      </c>
      <c r="R125" t="s">
        <v>890</v>
      </c>
      <c r="S125" t="s">
        <v>891</v>
      </c>
      <c r="T125" t="s">
        <v>1136</v>
      </c>
      <c r="U125" s="10" t="s">
        <v>1217</v>
      </c>
      <c r="V125" s="34">
        <f t="shared" si="14"/>
        <v>0.8</v>
      </c>
      <c r="W125">
        <f t="shared" si="15"/>
        <v>196</v>
      </c>
      <c r="X125" s="34">
        <f t="shared" si="16"/>
        <v>2.6684456304202801E-2</v>
      </c>
      <c r="Y125">
        <f t="shared" si="17"/>
        <v>40</v>
      </c>
      <c r="Z125" s="34">
        <f t="shared" si="18"/>
        <v>0.13412563667232597</v>
      </c>
      <c r="AA125">
        <f t="shared" si="19"/>
        <v>237</v>
      </c>
      <c r="AB125" s="34">
        <f>IF(T125=$T$1,Z125,IF('School List &amp; Interviews'!$F$13='Private Narrowly Selective'!C125,V125,X125))</f>
        <v>2.6684456304202801E-2</v>
      </c>
      <c r="AC125">
        <f>IF(T125=$T$1,AA125,IF('School List &amp; Interviews'!$F$13='Private Narrowly Selective'!C125,W125,Y125))</f>
        <v>40</v>
      </c>
    </row>
    <row r="126" spans="1:29" hidden="1">
      <c r="A126">
        <f t="shared" si="20"/>
        <v>121</v>
      </c>
      <c r="B126" t="s">
        <v>895</v>
      </c>
      <c r="C126" t="s">
        <v>1094</v>
      </c>
      <c r="D126" t="s">
        <v>316</v>
      </c>
      <c r="E126">
        <f>'MSAR Data'!AN127</f>
        <v>1203</v>
      </c>
      <c r="F126">
        <f>'MSAR Data'!AO127</f>
        <v>5024</v>
      </c>
      <c r="G126">
        <f>'MSAR Data'!AP127</f>
        <v>259</v>
      </c>
      <c r="H126">
        <f>'MSAR Data'!AQ127</f>
        <v>6486</v>
      </c>
      <c r="I126">
        <f>'MSAR Data'!AR127</f>
        <v>475</v>
      </c>
      <c r="J126">
        <f>'MSAR Data'!AS127</f>
        <v>143</v>
      </c>
      <c r="K126">
        <f>'MSAR Data'!AT127</f>
        <v>0</v>
      </c>
      <c r="L126">
        <f>'MSAR Data'!AU127</f>
        <v>618</v>
      </c>
      <c r="M126" s="20">
        <f t="shared" si="12"/>
        <v>0.2313915857605178</v>
      </c>
      <c r="N126" s="29">
        <f t="shared" si="22"/>
        <v>0.3948462177888612</v>
      </c>
      <c r="O126" s="29">
        <f t="shared" si="22"/>
        <v>2.8463375796178345E-2</v>
      </c>
      <c r="P126" s="30">
        <f t="shared" si="13"/>
        <v>0.36638284199268284</v>
      </c>
      <c r="Q126" t="s">
        <v>304</v>
      </c>
      <c r="R126" s="19" t="s">
        <v>897</v>
      </c>
      <c r="S126" t="s">
        <v>720</v>
      </c>
      <c r="T126" t="s">
        <v>1136</v>
      </c>
      <c r="U126" s="10" t="s">
        <v>1234</v>
      </c>
      <c r="V126" s="34">
        <f t="shared" si="14"/>
        <v>0.3948462177888612</v>
      </c>
      <c r="W126">
        <f t="shared" si="15"/>
        <v>475</v>
      </c>
      <c r="X126" s="34">
        <f t="shared" si="16"/>
        <v>2.8463375796178345E-2</v>
      </c>
      <c r="Y126">
        <f t="shared" si="17"/>
        <v>143</v>
      </c>
      <c r="Z126" s="34">
        <f t="shared" si="18"/>
        <v>9.5282146160962075E-2</v>
      </c>
      <c r="AA126">
        <f t="shared" si="19"/>
        <v>618</v>
      </c>
      <c r="AB126" s="34">
        <f>IF(T126=$T$1,Z126,IF('School List &amp; Interviews'!$F$13='Private Narrowly Selective'!C126,V126,X126))</f>
        <v>2.8463375796178345E-2</v>
      </c>
      <c r="AC126">
        <f>IF(T126=$T$1,AA126,IF('School List &amp; Interviews'!$F$13='Private Narrowly Selective'!C126,W126,Y126))</f>
        <v>143</v>
      </c>
    </row>
    <row r="127" spans="1:29" hidden="1">
      <c r="A127">
        <f t="shared" si="20"/>
        <v>122</v>
      </c>
      <c r="B127" t="s">
        <v>900</v>
      </c>
      <c r="C127" t="s">
        <v>1130</v>
      </c>
      <c r="D127" t="s">
        <v>316</v>
      </c>
      <c r="E127">
        <f>'MSAR Data'!AN128</f>
        <v>114</v>
      </c>
      <c r="F127">
        <f>'MSAR Data'!AO128</f>
        <v>1948</v>
      </c>
      <c r="G127">
        <f>'MSAR Data'!AP128</f>
        <v>1</v>
      </c>
      <c r="H127">
        <f>'MSAR Data'!AQ128</f>
        <v>2063</v>
      </c>
      <c r="I127">
        <f>'MSAR Data'!AR128</f>
        <v>54</v>
      </c>
      <c r="J127">
        <f>'MSAR Data'!AS128</f>
        <v>125</v>
      </c>
      <c r="K127">
        <f>'MSAR Data'!AT128</f>
        <v>0</v>
      </c>
      <c r="L127">
        <f>'MSAR Data'!AU128</f>
        <v>179</v>
      </c>
      <c r="M127" s="20">
        <f t="shared" si="12"/>
        <v>0.6983240223463687</v>
      </c>
      <c r="N127" s="29">
        <f t="shared" si="22"/>
        <v>0.47368421052631576</v>
      </c>
      <c r="O127" s="29">
        <f t="shared" si="22"/>
        <v>6.4168377823408618E-2</v>
      </c>
      <c r="P127" s="30">
        <f t="shared" si="13"/>
        <v>0.40951583270290715</v>
      </c>
      <c r="Q127" t="s">
        <v>304</v>
      </c>
      <c r="R127" t="s">
        <v>904</v>
      </c>
      <c r="S127" t="s">
        <v>904</v>
      </c>
      <c r="T127" t="s">
        <v>1136</v>
      </c>
      <c r="U127" s="10" t="s">
        <v>1217</v>
      </c>
      <c r="V127" s="34">
        <f t="shared" si="14"/>
        <v>0.47368421052631576</v>
      </c>
      <c r="W127">
        <f t="shared" si="15"/>
        <v>54</v>
      </c>
      <c r="X127" s="34">
        <f t="shared" si="16"/>
        <v>6.4168377823408618E-2</v>
      </c>
      <c r="Y127">
        <f t="shared" si="17"/>
        <v>125</v>
      </c>
      <c r="Z127" s="34">
        <f t="shared" si="18"/>
        <v>8.6766844401357249E-2</v>
      </c>
      <c r="AA127">
        <f t="shared" si="19"/>
        <v>179</v>
      </c>
      <c r="AB127" s="34">
        <f>IF(T127=$T$1,Z127,IF('School List &amp; Interviews'!$F$13='Private Narrowly Selective'!C127,V127,X127))</f>
        <v>6.4168377823408618E-2</v>
      </c>
      <c r="AC127">
        <f>IF(T127=$T$1,AA127,IF('School List &amp; Interviews'!$F$13='Private Narrowly Selective'!C127,W127,Y127))</f>
        <v>125</v>
      </c>
    </row>
    <row r="128" spans="1:29" hidden="1">
      <c r="A128">
        <f t="shared" si="20"/>
        <v>123</v>
      </c>
      <c r="B128" t="s">
        <v>908</v>
      </c>
      <c r="C128" t="s">
        <v>1131</v>
      </c>
      <c r="D128" t="s">
        <v>316</v>
      </c>
      <c r="E128">
        <f>'MSAR Data'!AN129</f>
        <v>446</v>
      </c>
      <c r="F128">
        <f>'MSAR Data'!AO129</f>
        <v>2299</v>
      </c>
      <c r="G128">
        <f>'MSAR Data'!AP129</f>
        <v>14</v>
      </c>
      <c r="H128">
        <f>'MSAR Data'!AQ129</f>
        <v>2759</v>
      </c>
      <c r="I128">
        <f>'MSAR Data'!AR129</f>
        <v>276</v>
      </c>
      <c r="J128">
        <f>'MSAR Data'!AS129</f>
        <v>21</v>
      </c>
      <c r="K128">
        <f>'MSAR Data'!AT129</f>
        <v>0</v>
      </c>
      <c r="L128">
        <f>'MSAR Data'!AU129</f>
        <v>297</v>
      </c>
      <c r="M128" s="20">
        <f t="shared" si="12"/>
        <v>7.0707070707070704E-2</v>
      </c>
      <c r="N128" s="29">
        <f t="shared" si="22"/>
        <v>0.6188340807174888</v>
      </c>
      <c r="O128" s="29">
        <f t="shared" si="22"/>
        <v>9.1344062635928657E-3</v>
      </c>
      <c r="P128" s="30">
        <f t="shared" si="13"/>
        <v>0.60969967445389595</v>
      </c>
      <c r="Q128" t="s">
        <v>304</v>
      </c>
      <c r="R128" t="s">
        <v>912</v>
      </c>
      <c r="S128" t="s">
        <v>915</v>
      </c>
      <c r="T128" t="s">
        <v>1136</v>
      </c>
      <c r="U128" s="10" t="s">
        <v>1235</v>
      </c>
      <c r="V128" s="34">
        <f t="shared" si="14"/>
        <v>0.6188340807174888</v>
      </c>
      <c r="W128">
        <f t="shared" si="15"/>
        <v>276</v>
      </c>
      <c r="X128" s="34">
        <f t="shared" si="16"/>
        <v>9.1344062635928657E-3</v>
      </c>
      <c r="Y128">
        <f t="shared" si="17"/>
        <v>21</v>
      </c>
      <c r="Z128" s="34">
        <f t="shared" si="18"/>
        <v>0.1076476984414643</v>
      </c>
      <c r="AA128">
        <f t="shared" si="19"/>
        <v>297</v>
      </c>
      <c r="AB128" s="34">
        <f>IF(T128=$T$1,Z128,IF('School List &amp; Interviews'!$F$13='Private Narrowly Selective'!C128,V128,X128))</f>
        <v>9.1344062635928657E-3</v>
      </c>
      <c r="AC128">
        <f>IF(T128=$T$1,AA128,IF('School List &amp; Interviews'!$F$13='Private Narrowly Selective'!C128,W128,Y128))</f>
        <v>21</v>
      </c>
    </row>
    <row r="129" spans="1:29" hidden="1">
      <c r="A129">
        <f t="shared" si="20"/>
        <v>124</v>
      </c>
      <c r="B129" t="s">
        <v>916</v>
      </c>
      <c r="C129" t="s">
        <v>1102</v>
      </c>
      <c r="D129" t="s">
        <v>267</v>
      </c>
      <c r="E129">
        <f>'MSAR Data'!AN130</f>
        <v>995</v>
      </c>
      <c r="F129">
        <f>'MSAR Data'!AO130</f>
        <v>7148</v>
      </c>
      <c r="G129">
        <f>'MSAR Data'!AP130</f>
        <v>457</v>
      </c>
      <c r="H129">
        <f>'MSAR Data'!AQ130</f>
        <v>8600</v>
      </c>
      <c r="I129">
        <f>'MSAR Data'!AR130</f>
        <v>259</v>
      </c>
      <c r="J129">
        <f>'MSAR Data'!AS130</f>
        <v>637</v>
      </c>
      <c r="K129">
        <f>'MSAR Data'!AT130</f>
        <v>17</v>
      </c>
      <c r="L129">
        <f>'MSAR Data'!AU130</f>
        <v>913</v>
      </c>
      <c r="M129" s="20">
        <f t="shared" si="12"/>
        <v>0.6976998904709748</v>
      </c>
      <c r="N129" s="29">
        <f t="shared" si="22"/>
        <v>0.26030150753768844</v>
      </c>
      <c r="O129" s="29">
        <f t="shared" si="22"/>
        <v>8.9115836597649697E-2</v>
      </c>
      <c r="P129" s="30">
        <f t="shared" si="13"/>
        <v>0.17118567094003873</v>
      </c>
      <c r="Q129" t="s">
        <v>304</v>
      </c>
      <c r="R129" t="s">
        <v>398</v>
      </c>
      <c r="S129" t="s">
        <v>22</v>
      </c>
      <c r="T129" t="s">
        <v>1135</v>
      </c>
      <c r="U129" s="10"/>
      <c r="V129" s="34">
        <f t="shared" si="14"/>
        <v>0.26030150753768844</v>
      </c>
      <c r="W129">
        <f t="shared" si="15"/>
        <v>259</v>
      </c>
      <c r="X129" s="34">
        <f t="shared" si="16"/>
        <v>8.9115836597649697E-2</v>
      </c>
      <c r="Y129">
        <f t="shared" si="17"/>
        <v>637</v>
      </c>
      <c r="Z129" s="34">
        <f t="shared" si="18"/>
        <v>0.10616279069767443</v>
      </c>
      <c r="AA129">
        <f t="shared" si="19"/>
        <v>913</v>
      </c>
      <c r="AB129" s="34">
        <f>IF(T129=$T$1,Z129,IF('School List &amp; Interviews'!$F$13='Private Narrowly Selective'!C129,V129,X129))</f>
        <v>0.10616279069767443</v>
      </c>
      <c r="AC129">
        <f>IF(T129=$T$1,AA129,IF('School List &amp; Interviews'!$F$13='Private Narrowly Selective'!C129,W129,Y129))</f>
        <v>913</v>
      </c>
    </row>
    <row r="130" spans="1:29" hidden="1">
      <c r="A130">
        <f t="shared" si="20"/>
        <v>125</v>
      </c>
      <c r="B130" t="s">
        <v>920</v>
      </c>
      <c r="C130" t="s">
        <v>1091</v>
      </c>
      <c r="D130" t="s">
        <v>267</v>
      </c>
      <c r="E130">
        <f>'MSAR Data'!AN131</f>
        <v>1464</v>
      </c>
      <c r="F130">
        <f>'MSAR Data'!AO131</f>
        <v>5046</v>
      </c>
      <c r="G130">
        <f>'MSAR Data'!AP131</f>
        <v>41</v>
      </c>
      <c r="H130">
        <f>'MSAR Data'!AQ131</f>
        <v>6551</v>
      </c>
      <c r="I130">
        <f>'MSAR Data'!AR131</f>
        <v>164</v>
      </c>
      <c r="J130">
        <f>'MSAR Data'!AS131</f>
        <v>536</v>
      </c>
      <c r="K130">
        <f>'MSAR Data'!AT131</f>
        <v>11</v>
      </c>
      <c r="L130">
        <f>'MSAR Data'!AU131</f>
        <v>711</v>
      </c>
      <c r="M130" s="20">
        <f t="shared" si="12"/>
        <v>0.75386779184247543</v>
      </c>
      <c r="N130" s="29">
        <f t="shared" si="22"/>
        <v>0.11202185792349727</v>
      </c>
      <c r="O130" s="29">
        <f t="shared" si="22"/>
        <v>0.10622275069361871</v>
      </c>
      <c r="P130" s="30">
        <f t="shared" si="13"/>
        <v>5.7991072298785584E-3</v>
      </c>
      <c r="Q130" t="s">
        <v>304</v>
      </c>
      <c r="R130" t="s">
        <v>922</v>
      </c>
      <c r="S130" t="s">
        <v>22</v>
      </c>
      <c r="T130" t="s">
        <v>1135</v>
      </c>
      <c r="U130" s="10"/>
      <c r="V130" s="34">
        <f t="shared" si="14"/>
        <v>0.11202185792349727</v>
      </c>
      <c r="W130">
        <f t="shared" si="15"/>
        <v>164</v>
      </c>
      <c r="X130" s="34">
        <f t="shared" si="16"/>
        <v>0.10622275069361871</v>
      </c>
      <c r="Y130">
        <f t="shared" si="17"/>
        <v>536</v>
      </c>
      <c r="Z130" s="34">
        <f t="shared" si="18"/>
        <v>0.10853304838955885</v>
      </c>
      <c r="AA130">
        <f t="shared" si="19"/>
        <v>711</v>
      </c>
      <c r="AB130" s="34">
        <f>IF(T130=$T$1,Z130,IF('School List &amp; Interviews'!$F$13='Private Narrowly Selective'!C130,V130,X130))</f>
        <v>0.10853304838955885</v>
      </c>
      <c r="AC130">
        <f>IF(T130=$T$1,AA130,IF('School List &amp; Interviews'!$F$13='Private Narrowly Selective'!C130,W130,Y130))</f>
        <v>711</v>
      </c>
    </row>
    <row r="131" spans="1:29" hidden="1">
      <c r="A131">
        <f t="shared" si="20"/>
        <v>126</v>
      </c>
      <c r="B131" t="s">
        <v>926</v>
      </c>
      <c r="C131" t="s">
        <v>1120</v>
      </c>
      <c r="D131" t="s">
        <v>316</v>
      </c>
      <c r="E131">
        <f>'MSAR Data'!AN132</f>
        <v>536</v>
      </c>
      <c r="F131">
        <f>'MSAR Data'!AO132</f>
        <v>1292</v>
      </c>
      <c r="G131">
        <f>'MSAR Data'!AP132</f>
        <v>2</v>
      </c>
      <c r="H131">
        <f>'MSAR Data'!AQ132</f>
        <v>1830</v>
      </c>
      <c r="I131">
        <f>'MSAR Data'!AR132</f>
        <v>189</v>
      </c>
      <c r="J131">
        <f>'MSAR Data'!AS132</f>
        <v>14</v>
      </c>
      <c r="K131">
        <f>'MSAR Data'!AT132</f>
        <v>0</v>
      </c>
      <c r="L131">
        <f>'MSAR Data'!AU132</f>
        <v>203</v>
      </c>
      <c r="M131" s="20">
        <f t="shared" si="12"/>
        <v>6.8965517241379309E-2</v>
      </c>
      <c r="N131" s="29">
        <f t="shared" si="22"/>
        <v>0.35261194029850745</v>
      </c>
      <c r="O131" s="29">
        <f t="shared" si="22"/>
        <v>1.0835913312693499E-2</v>
      </c>
      <c r="P131" s="30">
        <f t="shared" si="13"/>
        <v>0.34177602698581394</v>
      </c>
      <c r="Q131" t="s">
        <v>304</v>
      </c>
      <c r="R131" t="s">
        <v>935</v>
      </c>
      <c r="S131" t="s">
        <v>935</v>
      </c>
      <c r="T131" t="s">
        <v>1136</v>
      </c>
      <c r="U131" s="10" t="s">
        <v>1236</v>
      </c>
      <c r="V131" s="34">
        <f t="shared" si="14"/>
        <v>0.35261194029850745</v>
      </c>
      <c r="W131">
        <f t="shared" si="15"/>
        <v>189</v>
      </c>
      <c r="X131" s="34">
        <f t="shared" si="16"/>
        <v>1.0835913312693499E-2</v>
      </c>
      <c r="Y131">
        <f t="shared" si="17"/>
        <v>14</v>
      </c>
      <c r="Z131" s="34">
        <f t="shared" si="18"/>
        <v>0.11092896174863388</v>
      </c>
      <c r="AA131">
        <f t="shared" si="19"/>
        <v>203</v>
      </c>
      <c r="AB131" s="34">
        <f>IF(T131=$T$1,Z131,IF('School List &amp; Interviews'!$F$13='Private Narrowly Selective'!C131,V131,X131))</f>
        <v>1.0835913312693499E-2</v>
      </c>
      <c r="AC131">
        <f>IF(T131=$T$1,AA131,IF('School List &amp; Interviews'!$F$13='Private Narrowly Selective'!C131,W131,Y131))</f>
        <v>14</v>
      </c>
    </row>
    <row r="132" spans="1:29" hidden="1">
      <c r="A132">
        <f t="shared" si="20"/>
        <v>127</v>
      </c>
      <c r="B132" t="s">
        <v>928</v>
      </c>
      <c r="C132" t="s">
        <v>1114</v>
      </c>
      <c r="D132" t="s">
        <v>316</v>
      </c>
      <c r="E132">
        <f>'MSAR Data'!AN133</f>
        <v>556</v>
      </c>
      <c r="F132">
        <f>'MSAR Data'!AO133</f>
        <v>2565</v>
      </c>
      <c r="G132">
        <f>'MSAR Data'!AP133</f>
        <v>4</v>
      </c>
      <c r="H132">
        <f>'MSAR Data'!AQ133</f>
        <v>3125</v>
      </c>
      <c r="I132">
        <f>'MSAR Data'!AR133</f>
        <v>336</v>
      </c>
      <c r="J132">
        <f>'MSAR Data'!AS133</f>
        <v>124</v>
      </c>
      <c r="K132">
        <f>'MSAR Data'!AT133</f>
        <v>0</v>
      </c>
      <c r="L132">
        <f>'MSAR Data'!AU133</f>
        <v>460</v>
      </c>
      <c r="M132" s="20">
        <f t="shared" si="12"/>
        <v>0.26956521739130435</v>
      </c>
      <c r="N132" s="29">
        <f t="shared" si="22"/>
        <v>0.60431654676258995</v>
      </c>
      <c r="O132" s="29">
        <f t="shared" si="22"/>
        <v>4.8343079922027292E-2</v>
      </c>
      <c r="P132" s="30">
        <f t="shared" si="13"/>
        <v>0.5559734668405627</v>
      </c>
      <c r="Q132" t="s">
        <v>304</v>
      </c>
      <c r="R132" t="s">
        <v>938</v>
      </c>
      <c r="S132" t="s">
        <v>940</v>
      </c>
      <c r="T132" t="s">
        <v>1136</v>
      </c>
      <c r="U132" s="10" t="s">
        <v>1237</v>
      </c>
      <c r="V132" s="34">
        <f t="shared" si="14"/>
        <v>0.60431654676258995</v>
      </c>
      <c r="W132">
        <f t="shared" si="15"/>
        <v>336</v>
      </c>
      <c r="X132" s="34">
        <f t="shared" si="16"/>
        <v>4.8343079922027292E-2</v>
      </c>
      <c r="Y132">
        <f t="shared" si="17"/>
        <v>124</v>
      </c>
      <c r="Z132" s="34">
        <f t="shared" si="18"/>
        <v>0.1472</v>
      </c>
      <c r="AA132">
        <f t="shared" si="19"/>
        <v>460</v>
      </c>
      <c r="AB132" s="34">
        <f>IF(T132=$T$1,Z132,IF('School List &amp; Interviews'!$F$13='Private Narrowly Selective'!C132,V132,X132))</f>
        <v>4.8343079922027292E-2</v>
      </c>
      <c r="AC132">
        <f>IF(T132=$T$1,AA132,IF('School List &amp; Interviews'!$F$13='Private Narrowly Selective'!C132,W132,Y132))</f>
        <v>124</v>
      </c>
    </row>
    <row r="133" spans="1:29" hidden="1">
      <c r="A133">
        <f t="shared" si="20"/>
        <v>128</v>
      </c>
      <c r="B133" t="s">
        <v>930</v>
      </c>
      <c r="C133" t="s">
        <v>1114</v>
      </c>
      <c r="D133" t="s">
        <v>316</v>
      </c>
      <c r="E133">
        <f>'MSAR Data'!AN134</f>
        <v>614</v>
      </c>
      <c r="F133">
        <f>'MSAR Data'!AO134</f>
        <v>3224</v>
      </c>
      <c r="G133">
        <f>'MSAR Data'!AP134</f>
        <v>6</v>
      </c>
      <c r="H133">
        <f>'MSAR Data'!AQ134</f>
        <v>3844</v>
      </c>
      <c r="I133">
        <f>'MSAR Data'!AR134</f>
        <v>217</v>
      </c>
      <c r="J133">
        <f>'MSAR Data'!AS134</f>
        <v>103</v>
      </c>
      <c r="K133">
        <f>'MSAR Data'!AT134</f>
        <v>0</v>
      </c>
      <c r="L133">
        <f>'MSAR Data'!AU134</f>
        <v>320</v>
      </c>
      <c r="M133" s="20">
        <f t="shared" si="12"/>
        <v>0.32187500000000002</v>
      </c>
      <c r="N133" s="29">
        <f t="shared" si="22"/>
        <v>0.3534201954397394</v>
      </c>
      <c r="O133" s="29">
        <f t="shared" si="22"/>
        <v>3.1947890818858564E-2</v>
      </c>
      <c r="P133" s="30">
        <f t="shared" si="13"/>
        <v>0.32147230462088083</v>
      </c>
      <c r="Q133" t="s">
        <v>304</v>
      </c>
      <c r="R133" t="s">
        <v>941</v>
      </c>
      <c r="S133" t="s">
        <v>944</v>
      </c>
      <c r="T133" t="s">
        <v>1134</v>
      </c>
      <c r="U133" s="10" t="s">
        <v>1238</v>
      </c>
      <c r="V133" s="34">
        <f t="shared" si="14"/>
        <v>0.3534201954397394</v>
      </c>
      <c r="W133">
        <f t="shared" si="15"/>
        <v>217</v>
      </c>
      <c r="X133" s="34">
        <f t="shared" si="16"/>
        <v>3.1947890818858564E-2</v>
      </c>
      <c r="Y133">
        <f t="shared" si="17"/>
        <v>103</v>
      </c>
      <c r="Z133" s="34">
        <f t="shared" si="18"/>
        <v>8.3246618106139439E-2</v>
      </c>
      <c r="AA133">
        <f t="shared" si="19"/>
        <v>320</v>
      </c>
      <c r="AB133" s="34">
        <f>IF(T133=$T$1,Z133,IF('School List &amp; Interviews'!$F$13='Private Narrowly Selective'!C133,V133,X133))</f>
        <v>3.1947890818858564E-2</v>
      </c>
      <c r="AC133">
        <f>IF(T133=$T$1,AA133,IF('School List &amp; Interviews'!$F$13='Private Narrowly Selective'!C133,W133,Y133))</f>
        <v>103</v>
      </c>
    </row>
    <row r="134" spans="1:29" hidden="1">
      <c r="A134">
        <f t="shared" si="20"/>
        <v>129</v>
      </c>
      <c r="B134" t="s">
        <v>932</v>
      </c>
      <c r="C134" t="s">
        <v>1132</v>
      </c>
      <c r="D134" t="s">
        <v>316</v>
      </c>
      <c r="E134">
        <f>'MSAR Data'!AN135</f>
        <v>140</v>
      </c>
      <c r="F134">
        <f>'MSAR Data'!AO135</f>
        <v>858</v>
      </c>
      <c r="G134">
        <f>'MSAR Data'!AP135</f>
        <v>6</v>
      </c>
      <c r="H134">
        <f>'MSAR Data'!AQ135</f>
        <v>1004</v>
      </c>
      <c r="I134">
        <f>'MSAR Data'!AR135</f>
        <v>126</v>
      </c>
      <c r="J134">
        <f>'MSAR Data'!AS135</f>
        <v>101</v>
      </c>
      <c r="K134">
        <f>'MSAR Data'!AT135</f>
        <v>0</v>
      </c>
      <c r="L134">
        <f>'MSAR Data'!AU135</f>
        <v>227</v>
      </c>
      <c r="M134" s="20">
        <f t="shared" si="12"/>
        <v>0.44493392070484583</v>
      </c>
      <c r="N134" s="29">
        <f t="shared" si="22"/>
        <v>0.9</v>
      </c>
      <c r="O134" s="29">
        <f t="shared" si="22"/>
        <v>0.11771561771561771</v>
      </c>
      <c r="P134" s="30">
        <f t="shared" si="13"/>
        <v>0.78228438228438235</v>
      </c>
      <c r="Q134" t="s">
        <v>429</v>
      </c>
      <c r="R134" t="s">
        <v>947</v>
      </c>
      <c r="S134" t="s">
        <v>948</v>
      </c>
      <c r="T134" t="s">
        <v>1136</v>
      </c>
      <c r="U134" s="10" t="s">
        <v>1228</v>
      </c>
      <c r="V134" s="34">
        <f t="shared" si="14"/>
        <v>0.9</v>
      </c>
      <c r="W134">
        <f t="shared" si="15"/>
        <v>126</v>
      </c>
      <c r="X134" s="34">
        <f t="shared" si="16"/>
        <v>0.11771561771561771</v>
      </c>
      <c r="Y134">
        <f t="shared" si="17"/>
        <v>101</v>
      </c>
      <c r="Z134" s="34">
        <f t="shared" si="18"/>
        <v>0.22609561752988047</v>
      </c>
      <c r="AA134">
        <f t="shared" si="19"/>
        <v>227</v>
      </c>
      <c r="AB134" s="34">
        <f>IF(T134=$T$1,Z134,IF('School List &amp; Interviews'!$F$13='Private Narrowly Selective'!C134,V134,X134))</f>
        <v>0.11771561771561771</v>
      </c>
      <c r="AC134">
        <f>IF(T134=$T$1,AA134,IF('School List &amp; Interviews'!$F$13='Private Narrowly Selective'!C134,W134,Y134))</f>
        <v>101</v>
      </c>
    </row>
    <row r="135" spans="1:29" hidden="1">
      <c r="A135">
        <f t="shared" si="20"/>
        <v>130</v>
      </c>
      <c r="B135" t="s">
        <v>933</v>
      </c>
      <c r="C135" t="s">
        <v>1103</v>
      </c>
      <c r="D135" t="s">
        <v>316</v>
      </c>
      <c r="E135">
        <f>'MSAR Data'!AN136</f>
        <v>870</v>
      </c>
      <c r="F135">
        <f>'MSAR Data'!AO136</f>
        <v>2176</v>
      </c>
      <c r="G135">
        <f>'MSAR Data'!AP136</f>
        <v>3</v>
      </c>
      <c r="H135">
        <f>'MSAR Data'!AQ136</f>
        <v>3049</v>
      </c>
      <c r="I135">
        <f>'MSAR Data'!AR136</f>
        <v>353</v>
      </c>
      <c r="J135">
        <f>'MSAR Data'!AS136</f>
        <v>43</v>
      </c>
      <c r="K135">
        <f>'MSAR Data'!AT136</f>
        <v>0</v>
      </c>
      <c r="L135">
        <f>'MSAR Data'!AU136</f>
        <v>396</v>
      </c>
      <c r="M135" s="20">
        <f t="shared" ref="M135:M155" si="23">IFERROR(J135/L135,"")</f>
        <v>0.10858585858585859</v>
      </c>
      <c r="N135" s="29">
        <f t="shared" si="22"/>
        <v>0.40574712643678162</v>
      </c>
      <c r="O135" s="29">
        <f t="shared" si="22"/>
        <v>1.9761029411764705E-2</v>
      </c>
      <c r="P135" s="30">
        <f t="shared" ref="P135:P155" si="24">IFERROR(N135-O135,"")</f>
        <v>0.38598609702501691</v>
      </c>
      <c r="Q135" t="s">
        <v>304</v>
      </c>
      <c r="R135" t="s">
        <v>950</v>
      </c>
      <c r="S135" t="s">
        <v>950</v>
      </c>
      <c r="T135" t="s">
        <v>1136</v>
      </c>
      <c r="U135" s="10" t="s">
        <v>1225</v>
      </c>
      <c r="V135" s="34">
        <f t="shared" ref="V135:V155" si="25">I135/E135</f>
        <v>0.40574712643678162</v>
      </c>
      <c r="W135">
        <f t="shared" ref="W135:W155" si="26">I135</f>
        <v>353</v>
      </c>
      <c r="X135" s="34">
        <f t="shared" ref="X135:X155" si="27">J135/F135</f>
        <v>1.9761029411764705E-2</v>
      </c>
      <c r="Y135">
        <f t="shared" ref="Y135:Y155" si="28">J135</f>
        <v>43</v>
      </c>
      <c r="Z135" s="34">
        <f t="shared" ref="Z135:Z155" si="29">L135/H135</f>
        <v>0.12987864873729091</v>
      </c>
      <c r="AA135">
        <f t="shared" ref="AA135:AA155" si="30">L135</f>
        <v>396</v>
      </c>
      <c r="AB135" s="34">
        <f>IF(T135=$T$1,Z135,IF('School List &amp; Interviews'!$F$13='Private Narrowly Selective'!C135,V135,X135))</f>
        <v>1.9761029411764705E-2</v>
      </c>
      <c r="AC135">
        <f>IF(T135=$T$1,AA135,IF('School List &amp; Interviews'!$F$13='Private Narrowly Selective'!C135,W135,Y135))</f>
        <v>43</v>
      </c>
    </row>
    <row r="136" spans="1:29" hidden="1">
      <c r="A136">
        <f t="shared" ref="A136:A155" si="31">A135+1</f>
        <v>131</v>
      </c>
      <c r="B136" s="21" t="s">
        <v>953</v>
      </c>
      <c r="C136" t="s">
        <v>1092</v>
      </c>
      <c r="D136" t="s">
        <v>316</v>
      </c>
      <c r="E136">
        <f>'MSAR Data'!AN137</f>
        <v>4797</v>
      </c>
      <c r="F136">
        <f>'MSAR Data'!AO137</f>
        <v>1357</v>
      </c>
      <c r="G136">
        <f>'MSAR Data'!AP137</f>
        <v>34</v>
      </c>
      <c r="H136">
        <f>'MSAR Data'!AQ137</f>
        <v>6188</v>
      </c>
      <c r="I136" s="18">
        <f>'MSAR Data'!AR137</f>
        <v>0</v>
      </c>
      <c r="J136" s="18">
        <f>'MSAR Data'!AS137</f>
        <v>0</v>
      </c>
      <c r="K136" s="18">
        <f>'MSAR Data'!AT137</f>
        <v>0</v>
      </c>
      <c r="L136" s="18">
        <f>'MSAR Data'!AU137</f>
        <v>0</v>
      </c>
      <c r="M136" s="20" t="str">
        <f t="shared" si="23"/>
        <v/>
      </c>
      <c r="N136" s="29">
        <f t="shared" si="22"/>
        <v>0</v>
      </c>
      <c r="O136" s="29">
        <f t="shared" si="22"/>
        <v>0</v>
      </c>
      <c r="P136" s="30">
        <f t="shared" si="24"/>
        <v>0</v>
      </c>
      <c r="Q136" t="s">
        <v>304</v>
      </c>
      <c r="R136" t="s">
        <v>957</v>
      </c>
      <c r="S136" t="s">
        <v>957</v>
      </c>
      <c r="T136" t="s">
        <v>1136</v>
      </c>
      <c r="U136" s="10" t="s">
        <v>1222</v>
      </c>
      <c r="V136" s="34">
        <f t="shared" si="25"/>
        <v>0</v>
      </c>
      <c r="W136">
        <f t="shared" si="26"/>
        <v>0</v>
      </c>
      <c r="X136" s="34">
        <f t="shared" si="27"/>
        <v>0</v>
      </c>
      <c r="Y136">
        <f t="shared" si="28"/>
        <v>0</v>
      </c>
      <c r="Z136" s="34">
        <f t="shared" si="29"/>
        <v>0</v>
      </c>
      <c r="AA136">
        <f t="shared" si="30"/>
        <v>0</v>
      </c>
      <c r="AB136" s="34">
        <f>IF(T136=$T$1,Z136,IF('School List &amp; Interviews'!$F$13='Private Narrowly Selective'!C136,V136,X136))</f>
        <v>0</v>
      </c>
      <c r="AC136">
        <f>IF(T136=$T$1,AA136,IF('School List &amp; Interviews'!$F$13='Private Narrowly Selective'!C136,W136,Y136))</f>
        <v>0</v>
      </c>
    </row>
    <row r="137" spans="1:29" hidden="1">
      <c r="A137">
        <f t="shared" si="31"/>
        <v>132</v>
      </c>
      <c r="B137" t="s">
        <v>958</v>
      </c>
      <c r="C137" t="s">
        <v>1092</v>
      </c>
      <c r="D137" t="s">
        <v>316</v>
      </c>
      <c r="E137">
        <f>'MSAR Data'!AN138</f>
        <v>4980</v>
      </c>
      <c r="F137">
        <f>'MSAR Data'!AO138</f>
        <v>1231</v>
      </c>
      <c r="G137">
        <f>'MSAR Data'!AP138</f>
        <v>32</v>
      </c>
      <c r="H137">
        <f>'MSAR Data'!AQ138</f>
        <v>6243</v>
      </c>
      <c r="I137">
        <f>'MSAR Data'!AR138</f>
        <v>927</v>
      </c>
      <c r="J137">
        <f>'MSAR Data'!AS138</f>
        <v>63</v>
      </c>
      <c r="K137">
        <f>'MSAR Data'!AT138</f>
        <v>0</v>
      </c>
      <c r="L137">
        <f>'MSAR Data'!AU138</f>
        <v>990</v>
      </c>
      <c r="M137" s="20">
        <f t="shared" si="23"/>
        <v>6.363636363636363E-2</v>
      </c>
      <c r="N137" s="29">
        <f t="shared" si="22"/>
        <v>0.18614457831325301</v>
      </c>
      <c r="O137" s="29">
        <f t="shared" si="22"/>
        <v>5.1177904142973192E-2</v>
      </c>
      <c r="P137" s="30">
        <f t="shared" si="24"/>
        <v>0.13496667417027983</v>
      </c>
      <c r="Q137" t="s">
        <v>304</v>
      </c>
      <c r="R137" t="s">
        <v>962</v>
      </c>
      <c r="S137" t="s">
        <v>962</v>
      </c>
      <c r="T137" t="s">
        <v>1136</v>
      </c>
      <c r="U137" s="10" t="s">
        <v>1222</v>
      </c>
      <c r="V137" s="34">
        <f t="shared" si="25"/>
        <v>0.18614457831325301</v>
      </c>
      <c r="W137">
        <f t="shared" si="26"/>
        <v>927</v>
      </c>
      <c r="X137" s="34">
        <f t="shared" si="27"/>
        <v>5.1177904142973192E-2</v>
      </c>
      <c r="Y137">
        <f t="shared" si="28"/>
        <v>63</v>
      </c>
      <c r="Z137" s="34">
        <f t="shared" si="29"/>
        <v>0.15857760691975012</v>
      </c>
      <c r="AA137">
        <f t="shared" si="30"/>
        <v>990</v>
      </c>
      <c r="AB137" s="34">
        <f>IF(T137=$T$1,Z137,IF('School List &amp; Interviews'!$F$13='Private Narrowly Selective'!C137,V137,X137))</f>
        <v>5.1177904142973192E-2</v>
      </c>
      <c r="AC137">
        <f>IF(T137=$T$1,AA137,IF('School List &amp; Interviews'!$F$13='Private Narrowly Selective'!C137,W137,Y137))</f>
        <v>63</v>
      </c>
    </row>
    <row r="138" spans="1:29" hidden="1">
      <c r="A138">
        <f t="shared" si="31"/>
        <v>133</v>
      </c>
      <c r="B138" t="s">
        <v>964</v>
      </c>
      <c r="C138" t="s">
        <v>1092</v>
      </c>
      <c r="D138" t="s">
        <v>316</v>
      </c>
      <c r="E138">
        <f>'MSAR Data'!AN139</f>
        <v>4398</v>
      </c>
      <c r="F138">
        <f>'MSAR Data'!AO139</f>
        <v>962</v>
      </c>
      <c r="G138">
        <f>'MSAR Data'!AP139</f>
        <v>32</v>
      </c>
      <c r="H138">
        <f>'MSAR Data'!AQ139</f>
        <v>5392</v>
      </c>
      <c r="I138">
        <f>'MSAR Data'!AR139</f>
        <v>475</v>
      </c>
      <c r="J138">
        <f>'MSAR Data'!AS139</f>
        <v>35</v>
      </c>
      <c r="K138">
        <f>'MSAR Data'!AT139</f>
        <v>0</v>
      </c>
      <c r="L138">
        <f>'MSAR Data'!AU139</f>
        <v>510</v>
      </c>
      <c r="M138" s="20">
        <f t="shared" si="23"/>
        <v>6.8627450980392163E-2</v>
      </c>
      <c r="N138" s="29">
        <f t="shared" si="22"/>
        <v>0.10800363801728058</v>
      </c>
      <c r="O138" s="29">
        <f t="shared" si="22"/>
        <v>3.6382536382536385E-2</v>
      </c>
      <c r="P138" s="30">
        <f t="shared" si="24"/>
        <v>7.1621101634744194E-2</v>
      </c>
      <c r="Q138" t="s">
        <v>304</v>
      </c>
      <c r="R138" t="s">
        <v>967</v>
      </c>
      <c r="S138" t="s">
        <v>968</v>
      </c>
      <c r="T138" t="s">
        <v>1136</v>
      </c>
      <c r="U138" s="10" t="s">
        <v>1222</v>
      </c>
      <c r="V138" s="34">
        <f t="shared" si="25"/>
        <v>0.10800363801728058</v>
      </c>
      <c r="W138">
        <f t="shared" si="26"/>
        <v>475</v>
      </c>
      <c r="X138" s="34">
        <f t="shared" si="27"/>
        <v>3.6382536382536385E-2</v>
      </c>
      <c r="Y138">
        <f t="shared" si="28"/>
        <v>35</v>
      </c>
      <c r="Z138" s="34">
        <f t="shared" si="29"/>
        <v>9.458456973293769E-2</v>
      </c>
      <c r="AA138">
        <f t="shared" si="30"/>
        <v>510</v>
      </c>
      <c r="AB138" s="34">
        <f>IF(T138=$T$1,Z138,IF('School List &amp; Interviews'!$F$13='Private Narrowly Selective'!C138,V138,X138))</f>
        <v>3.6382536382536385E-2</v>
      </c>
      <c r="AC138">
        <f>IF(T138=$T$1,AA138,IF('School List &amp; Interviews'!$F$13='Private Narrowly Selective'!C138,W138,Y138))</f>
        <v>35</v>
      </c>
    </row>
    <row r="139" spans="1:29" hidden="1">
      <c r="A139">
        <f t="shared" si="31"/>
        <v>134</v>
      </c>
      <c r="B139" t="s">
        <v>971</v>
      </c>
      <c r="C139" t="s">
        <v>1092</v>
      </c>
      <c r="D139" t="s">
        <v>316</v>
      </c>
      <c r="E139">
        <f>'MSAR Data'!AN140</f>
        <v>4863</v>
      </c>
      <c r="F139">
        <f>'MSAR Data'!AO140</f>
        <v>1594</v>
      </c>
      <c r="G139">
        <f>'MSAR Data'!AP140</f>
        <v>69</v>
      </c>
      <c r="H139">
        <f>'MSAR Data'!AQ140</f>
        <v>6526</v>
      </c>
      <c r="I139">
        <f>'MSAR Data'!AR140</f>
        <v>696</v>
      </c>
      <c r="J139">
        <f>'MSAR Data'!AS140</f>
        <v>133</v>
      </c>
      <c r="K139">
        <f>'MSAR Data'!AT140</f>
        <v>1</v>
      </c>
      <c r="L139">
        <f>'MSAR Data'!AU140</f>
        <v>830</v>
      </c>
      <c r="M139" s="20">
        <f t="shared" si="23"/>
        <v>0.16024096385542169</v>
      </c>
      <c r="N139" s="29">
        <f t="shared" si="22"/>
        <v>0.14312152991980259</v>
      </c>
      <c r="O139" s="29">
        <f t="shared" si="22"/>
        <v>8.3437892095357596E-2</v>
      </c>
      <c r="P139" s="30">
        <f t="shared" si="24"/>
        <v>5.9683637824444996E-2</v>
      </c>
      <c r="Q139" t="s">
        <v>304</v>
      </c>
      <c r="R139" t="s">
        <v>975</v>
      </c>
      <c r="S139" t="s">
        <v>974</v>
      </c>
      <c r="T139" t="s">
        <v>1136</v>
      </c>
      <c r="U139" s="10" t="s">
        <v>1222</v>
      </c>
      <c r="V139" s="34">
        <f t="shared" si="25"/>
        <v>0.14312152991980259</v>
      </c>
      <c r="W139">
        <f t="shared" si="26"/>
        <v>696</v>
      </c>
      <c r="X139" s="34">
        <f t="shared" si="27"/>
        <v>8.3437892095357596E-2</v>
      </c>
      <c r="Y139">
        <f t="shared" si="28"/>
        <v>133</v>
      </c>
      <c r="Z139" s="34">
        <f t="shared" si="29"/>
        <v>0.12718357339871283</v>
      </c>
      <c r="AA139">
        <f t="shared" si="30"/>
        <v>830</v>
      </c>
      <c r="AB139" s="34">
        <f>IF(T139=$T$1,Z139,IF('School List &amp; Interviews'!$F$13='Private Narrowly Selective'!C139,V139,X139))</f>
        <v>8.3437892095357596E-2</v>
      </c>
      <c r="AC139">
        <f>IF(T139=$T$1,AA139,IF('School List &amp; Interviews'!$F$13='Private Narrowly Selective'!C139,W139,Y139))</f>
        <v>133</v>
      </c>
    </row>
    <row r="140" spans="1:29" hidden="1">
      <c r="A140">
        <f t="shared" si="31"/>
        <v>135</v>
      </c>
      <c r="B140" t="s">
        <v>979</v>
      </c>
      <c r="C140" t="s">
        <v>1104</v>
      </c>
      <c r="D140" t="s">
        <v>316</v>
      </c>
      <c r="E140">
        <f>'MSAR Data'!AN141</f>
        <v>935</v>
      </c>
      <c r="F140">
        <f>'MSAR Data'!AO141</f>
        <v>5216</v>
      </c>
      <c r="G140">
        <f>'MSAR Data'!AP141</f>
        <v>477</v>
      </c>
      <c r="H140">
        <f>'MSAR Data'!AQ141</f>
        <v>6628</v>
      </c>
      <c r="I140">
        <f>'MSAR Data'!AR141</f>
        <v>140</v>
      </c>
      <c r="J140">
        <f>'MSAR Data'!AS141</f>
        <v>413</v>
      </c>
      <c r="K140">
        <f>'MSAR Data'!AT141</f>
        <v>31</v>
      </c>
      <c r="L140">
        <f>'MSAR Data'!AU141</f>
        <v>584</v>
      </c>
      <c r="M140" s="20">
        <f t="shared" si="23"/>
        <v>0.7071917808219178</v>
      </c>
      <c r="N140" s="29">
        <f t="shared" si="22"/>
        <v>0.1497326203208556</v>
      </c>
      <c r="O140" s="29">
        <f t="shared" si="22"/>
        <v>7.9179447852760737E-2</v>
      </c>
      <c r="P140" s="30">
        <f t="shared" si="24"/>
        <v>7.0553172468094866E-2</v>
      </c>
      <c r="Q140" t="s">
        <v>304</v>
      </c>
      <c r="R140" t="s">
        <v>1007</v>
      </c>
      <c r="S140" t="s">
        <v>22</v>
      </c>
      <c r="T140" t="s">
        <v>1135</v>
      </c>
      <c r="U140" s="10"/>
      <c r="V140" s="34">
        <f t="shared" si="25"/>
        <v>0.1497326203208556</v>
      </c>
      <c r="W140">
        <f t="shared" si="26"/>
        <v>140</v>
      </c>
      <c r="X140" s="34">
        <f t="shared" si="27"/>
        <v>7.9179447852760737E-2</v>
      </c>
      <c r="Y140">
        <f t="shared" si="28"/>
        <v>413</v>
      </c>
      <c r="Z140" s="34">
        <f t="shared" si="29"/>
        <v>8.8111044055522031E-2</v>
      </c>
      <c r="AA140">
        <f t="shared" si="30"/>
        <v>584</v>
      </c>
      <c r="AB140" s="34">
        <f>IF(T140=$T$1,Z140,IF('School List &amp; Interviews'!$F$13='Private Narrowly Selective'!C140,V140,X140))</f>
        <v>8.8111044055522031E-2</v>
      </c>
      <c r="AC140">
        <f>IF(T140=$T$1,AA140,IF('School List &amp; Interviews'!$F$13='Private Narrowly Selective'!C140,W140,Y140))</f>
        <v>584</v>
      </c>
    </row>
    <row r="141" spans="1:29" hidden="1">
      <c r="A141">
        <f t="shared" si="31"/>
        <v>136</v>
      </c>
      <c r="B141" t="s">
        <v>981</v>
      </c>
      <c r="C141" t="s">
        <v>1133</v>
      </c>
      <c r="D141" t="s">
        <v>316</v>
      </c>
      <c r="E141">
        <f>'MSAR Data'!AN142</f>
        <v>1203</v>
      </c>
      <c r="F141">
        <f>'MSAR Data'!AO142</f>
        <v>8342</v>
      </c>
      <c r="G141">
        <f>'MSAR Data'!AP142</f>
        <v>32</v>
      </c>
      <c r="H141">
        <f>'MSAR Data'!AQ142</f>
        <v>9577</v>
      </c>
      <c r="I141">
        <f>'MSAR Data'!AR142</f>
        <v>574</v>
      </c>
      <c r="J141">
        <f>'MSAR Data'!AS142</f>
        <v>395</v>
      </c>
      <c r="K141">
        <f>'MSAR Data'!AT142</f>
        <v>0</v>
      </c>
      <c r="L141">
        <f>'MSAR Data'!AU142</f>
        <v>969</v>
      </c>
      <c r="M141" s="20">
        <f t="shared" si="23"/>
        <v>0.40763673890608876</v>
      </c>
      <c r="N141" s="29">
        <f t="shared" si="22"/>
        <v>0.4771404821280133</v>
      </c>
      <c r="O141" s="29">
        <f t="shared" si="22"/>
        <v>4.7350755214576837E-2</v>
      </c>
      <c r="P141" s="30">
        <f t="shared" si="24"/>
        <v>0.42978972691343648</v>
      </c>
      <c r="Q141" t="s">
        <v>304</v>
      </c>
      <c r="R141" t="s">
        <v>1013</v>
      </c>
      <c r="S141" t="s">
        <v>1012</v>
      </c>
      <c r="T141" t="s">
        <v>1136</v>
      </c>
      <c r="U141" s="10" t="s">
        <v>1222</v>
      </c>
      <c r="V141" s="34">
        <f t="shared" si="25"/>
        <v>0.4771404821280133</v>
      </c>
      <c r="W141">
        <f t="shared" si="26"/>
        <v>574</v>
      </c>
      <c r="X141" s="34">
        <f t="shared" si="27"/>
        <v>4.7350755214576837E-2</v>
      </c>
      <c r="Y141">
        <f t="shared" si="28"/>
        <v>395</v>
      </c>
      <c r="Z141" s="34">
        <f t="shared" si="29"/>
        <v>0.10117991020152449</v>
      </c>
      <c r="AA141">
        <f t="shared" si="30"/>
        <v>969</v>
      </c>
      <c r="AB141" s="34">
        <f>IF(T141=$T$1,Z141,IF('School List &amp; Interviews'!$F$13='Private Narrowly Selective'!C141,V141,X141))</f>
        <v>4.7350755214576837E-2</v>
      </c>
      <c r="AC141">
        <f>IF(T141=$T$1,AA141,IF('School List &amp; Interviews'!$F$13='Private Narrowly Selective'!C141,W141,Y141))</f>
        <v>395</v>
      </c>
    </row>
    <row r="142" spans="1:29" hidden="1">
      <c r="A142">
        <f t="shared" si="31"/>
        <v>137</v>
      </c>
      <c r="B142" t="s">
        <v>983</v>
      </c>
      <c r="C142" t="s">
        <v>1113</v>
      </c>
      <c r="D142" t="s">
        <v>316</v>
      </c>
      <c r="E142">
        <f>'MSAR Data'!AN143</f>
        <v>776</v>
      </c>
      <c r="F142">
        <f>'MSAR Data'!AO143</f>
        <v>5627</v>
      </c>
      <c r="G142">
        <f>'MSAR Data'!AP143</f>
        <v>12</v>
      </c>
      <c r="H142">
        <f>'MSAR Data'!AQ143</f>
        <v>6415</v>
      </c>
      <c r="I142">
        <f>'MSAR Data'!AR143</f>
        <v>250</v>
      </c>
      <c r="J142">
        <f>'MSAR Data'!AS143</f>
        <v>300</v>
      </c>
      <c r="K142">
        <f>'MSAR Data'!AT143</f>
        <v>2</v>
      </c>
      <c r="L142">
        <f>'MSAR Data'!AU143</f>
        <v>552</v>
      </c>
      <c r="M142" s="20">
        <f t="shared" si="23"/>
        <v>0.54347826086956519</v>
      </c>
      <c r="N142" s="29">
        <f t="shared" si="22"/>
        <v>0.32216494845360827</v>
      </c>
      <c r="O142" s="29">
        <f t="shared" si="22"/>
        <v>5.3314377110360758E-2</v>
      </c>
      <c r="P142" s="30">
        <f t="shared" si="24"/>
        <v>0.26885057134324752</v>
      </c>
      <c r="Q142" t="s">
        <v>304</v>
      </c>
      <c r="R142" t="s">
        <v>1019</v>
      </c>
      <c r="S142" t="s">
        <v>1024</v>
      </c>
      <c r="T142" t="s">
        <v>1134</v>
      </c>
      <c r="U142" s="10" t="s">
        <v>1239</v>
      </c>
      <c r="V142" s="34">
        <f t="shared" si="25"/>
        <v>0.32216494845360827</v>
      </c>
      <c r="W142">
        <f t="shared" si="26"/>
        <v>250</v>
      </c>
      <c r="X142" s="34">
        <f t="shared" si="27"/>
        <v>5.3314377110360758E-2</v>
      </c>
      <c r="Y142">
        <f t="shared" si="28"/>
        <v>300</v>
      </c>
      <c r="Z142" s="34">
        <f t="shared" si="29"/>
        <v>8.6048324240062354E-2</v>
      </c>
      <c r="AA142">
        <f t="shared" si="30"/>
        <v>552</v>
      </c>
      <c r="AB142" s="34">
        <f>IF(T142=$T$1,Z142,IF('School List &amp; Interviews'!$F$13='Private Narrowly Selective'!C142,V142,X142))</f>
        <v>5.3314377110360758E-2</v>
      </c>
      <c r="AC142">
        <f>IF(T142=$T$1,AA142,IF('School List &amp; Interviews'!$F$13='Private Narrowly Selective'!C142,W142,Y142))</f>
        <v>300</v>
      </c>
    </row>
    <row r="143" spans="1:29" hidden="1">
      <c r="A143">
        <f t="shared" si="31"/>
        <v>138</v>
      </c>
      <c r="B143" t="s">
        <v>984</v>
      </c>
      <c r="C143" t="s">
        <v>1099</v>
      </c>
      <c r="D143" t="s">
        <v>316</v>
      </c>
      <c r="E143">
        <f>'MSAR Data'!AN144</f>
        <v>2849</v>
      </c>
      <c r="F143">
        <f>'MSAR Data'!AO144</f>
        <v>3481</v>
      </c>
      <c r="G143">
        <f>'MSAR Data'!AP144</f>
        <v>54</v>
      </c>
      <c r="H143">
        <f>'MSAR Data'!AQ144</f>
        <v>6384</v>
      </c>
      <c r="I143">
        <f>'MSAR Data'!AR144</f>
        <v>353</v>
      </c>
      <c r="J143">
        <f>'MSAR Data'!AS144</f>
        <v>483</v>
      </c>
      <c r="K143">
        <f>'MSAR Data'!AT144</f>
        <v>0</v>
      </c>
      <c r="L143">
        <f>'MSAR Data'!AU144</f>
        <v>836</v>
      </c>
      <c r="M143" s="20">
        <f t="shared" si="23"/>
        <v>0.57775119617224879</v>
      </c>
      <c r="N143" s="29">
        <f t="shared" si="22"/>
        <v>0.1239031239031239</v>
      </c>
      <c r="O143" s="29">
        <f t="shared" si="22"/>
        <v>0.13875323182993393</v>
      </c>
      <c r="P143" s="30">
        <f t="shared" si="24"/>
        <v>-1.4850107926810033E-2</v>
      </c>
      <c r="Q143" t="s">
        <v>304</v>
      </c>
      <c r="R143" t="s">
        <v>313</v>
      </c>
      <c r="S143" t="s">
        <v>22</v>
      </c>
      <c r="T143" t="s">
        <v>1135</v>
      </c>
      <c r="U143" s="10"/>
      <c r="V143" s="34">
        <f t="shared" si="25"/>
        <v>0.1239031239031239</v>
      </c>
      <c r="W143">
        <f t="shared" si="26"/>
        <v>353</v>
      </c>
      <c r="X143" s="34">
        <f t="shared" si="27"/>
        <v>0.13875323182993393</v>
      </c>
      <c r="Y143">
        <f t="shared" si="28"/>
        <v>483</v>
      </c>
      <c r="Z143" s="34">
        <f t="shared" si="29"/>
        <v>0.13095238095238096</v>
      </c>
      <c r="AA143">
        <f t="shared" si="30"/>
        <v>836</v>
      </c>
      <c r="AB143" s="34">
        <f>IF(T143=$T$1,Z143,IF('School List &amp; Interviews'!$F$13='Private Narrowly Selective'!C143,V143,X143))</f>
        <v>0.13095238095238096</v>
      </c>
      <c r="AC143">
        <f>IF(T143=$T$1,AA143,IF('School List &amp; Interviews'!$F$13='Private Narrowly Selective'!C143,W143,Y143))</f>
        <v>836</v>
      </c>
    </row>
    <row r="144" spans="1:29" hidden="1">
      <c r="A144">
        <f t="shared" si="31"/>
        <v>139</v>
      </c>
      <c r="B144" t="s">
        <v>986</v>
      </c>
      <c r="C144" t="s">
        <v>1103</v>
      </c>
      <c r="D144" t="s">
        <v>267</v>
      </c>
      <c r="E144">
        <f>'MSAR Data'!AN145</f>
        <v>362</v>
      </c>
      <c r="F144">
        <f>'MSAR Data'!AO145</f>
        <v>6547</v>
      </c>
      <c r="G144">
        <f>'MSAR Data'!AP145</f>
        <v>499</v>
      </c>
      <c r="H144">
        <f>'MSAR Data'!AQ145</f>
        <v>7408</v>
      </c>
      <c r="I144">
        <f>'MSAR Data'!AR145</f>
        <v>42</v>
      </c>
      <c r="J144">
        <f>'MSAR Data'!AS145</f>
        <v>690</v>
      </c>
      <c r="K144">
        <f>'MSAR Data'!AT145</f>
        <v>40</v>
      </c>
      <c r="L144">
        <f>'MSAR Data'!AU145</f>
        <v>772</v>
      </c>
      <c r="M144" s="20">
        <f t="shared" si="23"/>
        <v>0.89378238341968907</v>
      </c>
      <c r="N144" s="29">
        <f t="shared" si="22"/>
        <v>0.11602209944751381</v>
      </c>
      <c r="O144" s="29">
        <f t="shared" si="22"/>
        <v>0.1053917824957996</v>
      </c>
      <c r="P144" s="30">
        <f t="shared" si="24"/>
        <v>1.0630316951714208E-2</v>
      </c>
      <c r="Q144" t="s">
        <v>304</v>
      </c>
      <c r="R144" t="s">
        <v>1028</v>
      </c>
      <c r="S144" t="s">
        <v>22</v>
      </c>
      <c r="T144" t="s">
        <v>1135</v>
      </c>
      <c r="U144" s="10"/>
      <c r="V144" s="34">
        <f t="shared" si="25"/>
        <v>0.11602209944751381</v>
      </c>
      <c r="W144">
        <f t="shared" si="26"/>
        <v>42</v>
      </c>
      <c r="X144" s="34">
        <f t="shared" si="27"/>
        <v>0.1053917824957996</v>
      </c>
      <c r="Y144">
        <f t="shared" si="28"/>
        <v>690</v>
      </c>
      <c r="Z144" s="34">
        <f t="shared" si="29"/>
        <v>0.10421166306695465</v>
      </c>
      <c r="AA144">
        <f t="shared" si="30"/>
        <v>772</v>
      </c>
      <c r="AB144" s="34">
        <f>IF(T144=$T$1,Z144,IF('School List &amp; Interviews'!$F$13='Private Narrowly Selective'!C144,V144,X144))</f>
        <v>0.10421166306695465</v>
      </c>
      <c r="AC144">
        <f>IF(T144=$T$1,AA144,IF('School List &amp; Interviews'!$F$13='Private Narrowly Selective'!C144,W144,Y144))</f>
        <v>772</v>
      </c>
    </row>
    <row r="145" spans="1:29" hidden="1">
      <c r="A145">
        <f t="shared" si="31"/>
        <v>140</v>
      </c>
      <c r="B145" t="s">
        <v>987</v>
      </c>
      <c r="C145" t="s">
        <v>1104</v>
      </c>
      <c r="D145" t="s">
        <v>316</v>
      </c>
      <c r="E145">
        <f>'MSAR Data'!AN146</f>
        <v>1279</v>
      </c>
      <c r="F145">
        <f>'MSAR Data'!AO146</f>
        <v>6453</v>
      </c>
      <c r="G145">
        <f>'MSAR Data'!AP146</f>
        <v>422</v>
      </c>
      <c r="H145">
        <f>'MSAR Data'!AQ146</f>
        <v>8154</v>
      </c>
      <c r="I145">
        <f>'MSAR Data'!AR146</f>
        <v>335</v>
      </c>
      <c r="J145">
        <f>'MSAR Data'!AS146</f>
        <v>448</v>
      </c>
      <c r="K145">
        <f>'MSAR Data'!AT146</f>
        <v>0</v>
      </c>
      <c r="L145">
        <f>'MSAR Data'!AU146</f>
        <v>783</v>
      </c>
      <c r="M145" s="20">
        <f t="shared" si="23"/>
        <v>0.57215836526181352</v>
      </c>
      <c r="N145" s="29">
        <f t="shared" ref="N145:O155" si="32">IFERROR(I145/E145,"")</f>
        <v>0.26192337763878032</v>
      </c>
      <c r="O145" s="29">
        <f t="shared" si="32"/>
        <v>6.9425073609174034E-2</v>
      </c>
      <c r="P145" s="30">
        <f t="shared" si="24"/>
        <v>0.19249830402960627</v>
      </c>
      <c r="Q145" t="s">
        <v>304</v>
      </c>
      <c r="R145" t="s">
        <v>1034</v>
      </c>
      <c r="S145" t="s">
        <v>1037</v>
      </c>
      <c r="T145" t="s">
        <v>1134</v>
      </c>
      <c r="U145" s="10" t="s">
        <v>1240</v>
      </c>
      <c r="V145" s="34">
        <f t="shared" si="25"/>
        <v>0.26192337763878032</v>
      </c>
      <c r="W145">
        <f t="shared" si="26"/>
        <v>335</v>
      </c>
      <c r="X145" s="34">
        <f t="shared" si="27"/>
        <v>6.9425073609174034E-2</v>
      </c>
      <c r="Y145">
        <f t="shared" si="28"/>
        <v>448</v>
      </c>
      <c r="Z145" s="34">
        <f t="shared" si="29"/>
        <v>9.602649006622517E-2</v>
      </c>
      <c r="AA145">
        <f t="shared" si="30"/>
        <v>783</v>
      </c>
      <c r="AB145" s="34">
        <f>IF(T145=$T$1,Z145,IF('School List &amp; Interviews'!$F$13='Private Narrowly Selective'!C145,V145,X145))</f>
        <v>6.9425073609174034E-2</v>
      </c>
      <c r="AC145">
        <f>IF(T145=$T$1,AA145,IF('School List &amp; Interviews'!$F$13='Private Narrowly Selective'!C145,W145,Y145))</f>
        <v>448</v>
      </c>
    </row>
    <row r="146" spans="1:29" hidden="1">
      <c r="A146">
        <f t="shared" si="31"/>
        <v>141</v>
      </c>
      <c r="B146" t="s">
        <v>989</v>
      </c>
      <c r="C146" t="s">
        <v>1104</v>
      </c>
      <c r="D146" t="s">
        <v>316</v>
      </c>
      <c r="E146">
        <f>'MSAR Data'!AN147</f>
        <v>866</v>
      </c>
      <c r="F146">
        <f>'MSAR Data'!AO147</f>
        <v>5531</v>
      </c>
      <c r="G146">
        <f>'MSAR Data'!AP147</f>
        <v>5</v>
      </c>
      <c r="H146">
        <f>'MSAR Data'!AQ147</f>
        <v>6402</v>
      </c>
      <c r="I146">
        <f>'MSAR Data'!AR147</f>
        <v>48</v>
      </c>
      <c r="J146">
        <f>'MSAR Data'!AS147</f>
        <v>237</v>
      </c>
      <c r="K146">
        <f>'MSAR Data'!AT147</f>
        <v>0</v>
      </c>
      <c r="L146">
        <f>'MSAR Data'!AU147</f>
        <v>285</v>
      </c>
      <c r="M146" s="20">
        <f t="shared" si="23"/>
        <v>0.83157894736842108</v>
      </c>
      <c r="N146" s="29">
        <f t="shared" si="32"/>
        <v>5.5427251732101619E-2</v>
      </c>
      <c r="O146" s="29">
        <f t="shared" si="32"/>
        <v>4.2849394322907249E-2</v>
      </c>
      <c r="P146" s="30">
        <f t="shared" si="24"/>
        <v>1.2577857409194371E-2</v>
      </c>
      <c r="Q146" t="s">
        <v>304</v>
      </c>
      <c r="R146" t="s">
        <v>313</v>
      </c>
      <c r="S146" t="s">
        <v>22</v>
      </c>
      <c r="T146" t="s">
        <v>1135</v>
      </c>
      <c r="U146" s="10"/>
      <c r="V146" s="34">
        <f t="shared" si="25"/>
        <v>5.5427251732101619E-2</v>
      </c>
      <c r="W146">
        <f t="shared" si="26"/>
        <v>48</v>
      </c>
      <c r="X146" s="34">
        <f t="shared" si="27"/>
        <v>4.2849394322907249E-2</v>
      </c>
      <c r="Y146">
        <f t="shared" si="28"/>
        <v>237</v>
      </c>
      <c r="Z146" s="34">
        <f t="shared" si="29"/>
        <v>4.4517338331771322E-2</v>
      </c>
      <c r="AA146">
        <f t="shared" si="30"/>
        <v>285</v>
      </c>
      <c r="AB146" s="34">
        <f>IF(T146=$T$1,Z146,IF('School List &amp; Interviews'!$F$13='Private Narrowly Selective'!C146,V146,X146))</f>
        <v>4.4517338331771322E-2</v>
      </c>
      <c r="AC146">
        <f>IF(T146=$T$1,AA146,IF('School List &amp; Interviews'!$F$13='Private Narrowly Selective'!C146,W146,Y146))</f>
        <v>285</v>
      </c>
    </row>
    <row r="147" spans="1:29" hidden="1">
      <c r="A147">
        <f t="shared" si="31"/>
        <v>142</v>
      </c>
      <c r="B147" t="s">
        <v>991</v>
      </c>
      <c r="C147" t="s">
        <v>1094</v>
      </c>
      <c r="D147" t="s">
        <v>267</v>
      </c>
      <c r="E147">
        <f>'MSAR Data'!AN148</f>
        <v>997</v>
      </c>
      <c r="F147">
        <f>'MSAR Data'!AO148</f>
        <v>9858</v>
      </c>
      <c r="G147">
        <f>'MSAR Data'!AP148</f>
        <v>8</v>
      </c>
      <c r="H147">
        <f>'MSAR Data'!AQ148</f>
        <v>10863</v>
      </c>
      <c r="I147">
        <f>'MSAR Data'!AR148</f>
        <v>126</v>
      </c>
      <c r="J147">
        <f>'MSAR Data'!AS148</f>
        <v>334</v>
      </c>
      <c r="K147">
        <f>'MSAR Data'!AT148</f>
        <v>0</v>
      </c>
      <c r="L147">
        <f>'MSAR Data'!AU148</f>
        <v>460</v>
      </c>
      <c r="M147" s="20">
        <f t="shared" si="23"/>
        <v>0.72608695652173916</v>
      </c>
      <c r="N147" s="29">
        <f t="shared" si="32"/>
        <v>0.12637913741223672</v>
      </c>
      <c r="O147" s="29">
        <f t="shared" si="32"/>
        <v>3.3881111787380805E-2</v>
      </c>
      <c r="P147" s="30">
        <f t="shared" si="24"/>
        <v>9.2498025624855915E-2</v>
      </c>
      <c r="Q147" t="s">
        <v>304</v>
      </c>
      <c r="R147" t="s">
        <v>313</v>
      </c>
      <c r="S147" t="s">
        <v>1037</v>
      </c>
      <c r="T147" t="s">
        <v>1135</v>
      </c>
      <c r="U147" s="10"/>
      <c r="V147" s="34">
        <f t="shared" si="25"/>
        <v>0.12637913741223672</v>
      </c>
      <c r="W147">
        <f t="shared" si="26"/>
        <v>126</v>
      </c>
      <c r="X147" s="34">
        <f t="shared" si="27"/>
        <v>3.3881111787380805E-2</v>
      </c>
      <c r="Y147">
        <f t="shared" si="28"/>
        <v>334</v>
      </c>
      <c r="Z147" s="34">
        <f t="shared" si="29"/>
        <v>4.2345576728343923E-2</v>
      </c>
      <c r="AA147">
        <f t="shared" si="30"/>
        <v>460</v>
      </c>
      <c r="AB147" s="34">
        <f>IF(T147=$T$1,Z147,IF('School List &amp; Interviews'!$F$13='Private Narrowly Selective'!C147,V147,X147))</f>
        <v>4.2345576728343923E-2</v>
      </c>
      <c r="AC147">
        <f>IF(T147=$T$1,AA147,IF('School List &amp; Interviews'!$F$13='Private Narrowly Selective'!C147,W147,Y147))</f>
        <v>460</v>
      </c>
    </row>
    <row r="148" spans="1:29" hidden="1">
      <c r="A148">
        <f t="shared" si="31"/>
        <v>143</v>
      </c>
      <c r="B148" t="s">
        <v>993</v>
      </c>
      <c r="C148" t="s">
        <v>1133</v>
      </c>
      <c r="D148" t="s">
        <v>316</v>
      </c>
      <c r="E148">
        <f>'MSAR Data'!AN149</f>
        <v>974</v>
      </c>
      <c r="F148">
        <f>'MSAR Data'!AO149</f>
        <v>777</v>
      </c>
      <c r="G148">
        <f>'MSAR Data'!AP149</f>
        <v>4</v>
      </c>
      <c r="H148">
        <f>'MSAR Data'!AQ149</f>
        <v>1755</v>
      </c>
      <c r="I148">
        <f>'MSAR Data'!AR149</f>
        <v>330</v>
      </c>
      <c r="J148">
        <f>'MSAR Data'!AS149</f>
        <v>24</v>
      </c>
      <c r="K148">
        <f>'MSAR Data'!AT149</f>
        <v>0</v>
      </c>
      <c r="L148">
        <f>'MSAR Data'!AU149</f>
        <v>354</v>
      </c>
      <c r="M148" s="20">
        <f t="shared" si="23"/>
        <v>6.7796610169491525E-2</v>
      </c>
      <c r="N148" s="29">
        <f t="shared" si="32"/>
        <v>0.33880903490759756</v>
      </c>
      <c r="O148" s="29">
        <f t="shared" si="32"/>
        <v>3.0888030888030889E-2</v>
      </c>
      <c r="P148" s="30">
        <f t="shared" si="24"/>
        <v>0.30792100401956668</v>
      </c>
      <c r="Q148" t="s">
        <v>429</v>
      </c>
      <c r="R148" t="s">
        <v>1051</v>
      </c>
      <c r="S148" t="s">
        <v>1047</v>
      </c>
      <c r="T148" t="s">
        <v>1136</v>
      </c>
      <c r="U148" s="10" t="s">
        <v>1229</v>
      </c>
      <c r="V148" s="34">
        <f t="shared" si="25"/>
        <v>0.33880903490759756</v>
      </c>
      <c r="W148">
        <f t="shared" si="26"/>
        <v>330</v>
      </c>
      <c r="X148" s="34">
        <f t="shared" si="27"/>
        <v>3.0888030888030889E-2</v>
      </c>
      <c r="Y148">
        <f t="shared" si="28"/>
        <v>24</v>
      </c>
      <c r="Z148" s="34">
        <f t="shared" si="29"/>
        <v>0.20170940170940171</v>
      </c>
      <c r="AA148">
        <f t="shared" si="30"/>
        <v>354</v>
      </c>
      <c r="AB148" s="34">
        <f>IF(T148=$T$1,Z148,IF('School List &amp; Interviews'!$F$13='Private Narrowly Selective'!C148,V148,X148))</f>
        <v>3.0888030888030889E-2</v>
      </c>
      <c r="AC148">
        <f>IF(T148=$T$1,AA148,IF('School List &amp; Interviews'!$F$13='Private Narrowly Selective'!C148,W148,Y148))</f>
        <v>24</v>
      </c>
    </row>
    <row r="149" spans="1:29" hidden="1">
      <c r="A149">
        <f t="shared" si="31"/>
        <v>144</v>
      </c>
      <c r="B149" t="s">
        <v>995</v>
      </c>
      <c r="C149" t="s">
        <v>1117</v>
      </c>
      <c r="D149" t="s">
        <v>267</v>
      </c>
      <c r="E149">
        <f>'MSAR Data'!AN150</f>
        <v>263</v>
      </c>
      <c r="F149">
        <f>'MSAR Data'!AO150</f>
        <v>4917</v>
      </c>
      <c r="G149">
        <f>'MSAR Data'!AP150</f>
        <v>488</v>
      </c>
      <c r="H149">
        <f>'MSAR Data'!AQ150</f>
        <v>5668</v>
      </c>
      <c r="I149">
        <f>'MSAR Data'!AR150</f>
        <v>63</v>
      </c>
      <c r="J149">
        <f>'MSAR Data'!AS150</f>
        <v>1058</v>
      </c>
      <c r="K149">
        <f>'MSAR Data'!AT150</f>
        <v>62</v>
      </c>
      <c r="L149">
        <f>'MSAR Data'!AU150</f>
        <v>1183</v>
      </c>
      <c r="M149" s="20">
        <f t="shared" si="23"/>
        <v>0.89433643279797126</v>
      </c>
      <c r="N149" s="29">
        <f t="shared" si="32"/>
        <v>0.23954372623574144</v>
      </c>
      <c r="O149" s="29">
        <f t="shared" si="32"/>
        <v>0.21517185275574538</v>
      </c>
      <c r="P149" s="30">
        <f t="shared" si="24"/>
        <v>2.4371873479996059E-2</v>
      </c>
      <c r="Q149" t="s">
        <v>304</v>
      </c>
      <c r="R149" t="s">
        <v>1058</v>
      </c>
      <c r="S149" t="s">
        <v>22</v>
      </c>
      <c r="T149" t="s">
        <v>1135</v>
      </c>
      <c r="U149" s="10"/>
      <c r="V149" s="34">
        <f t="shared" si="25"/>
        <v>0.23954372623574144</v>
      </c>
      <c r="W149">
        <f t="shared" si="26"/>
        <v>63</v>
      </c>
      <c r="X149" s="34">
        <f t="shared" si="27"/>
        <v>0.21517185275574538</v>
      </c>
      <c r="Y149">
        <f t="shared" si="28"/>
        <v>1058</v>
      </c>
      <c r="Z149" s="34">
        <f t="shared" si="29"/>
        <v>0.20871559633027523</v>
      </c>
      <c r="AA149">
        <f t="shared" si="30"/>
        <v>1183</v>
      </c>
      <c r="AB149" s="34">
        <f>IF(T149=$T$1,Z149,IF('School List &amp; Interviews'!$F$13='Private Narrowly Selective'!C149,V149,X149))</f>
        <v>0.20871559633027523</v>
      </c>
      <c r="AC149">
        <f>IF(T149=$T$1,AA149,IF('School List &amp; Interviews'!$F$13='Private Narrowly Selective'!C149,W149,Y149))</f>
        <v>1183</v>
      </c>
    </row>
    <row r="150" spans="1:29" hidden="1">
      <c r="A150">
        <f t="shared" si="31"/>
        <v>145</v>
      </c>
      <c r="B150" t="s">
        <v>996</v>
      </c>
      <c r="C150" t="s">
        <v>1098</v>
      </c>
      <c r="D150" t="s">
        <v>316</v>
      </c>
      <c r="E150">
        <f>'MSAR Data'!AN151</f>
        <v>1941</v>
      </c>
      <c r="F150">
        <f>'MSAR Data'!AO151</f>
        <v>7688</v>
      </c>
      <c r="G150">
        <f>'MSAR Data'!AP151</f>
        <v>757</v>
      </c>
      <c r="H150">
        <f>'MSAR Data'!AQ151</f>
        <v>10386</v>
      </c>
      <c r="I150">
        <f>'MSAR Data'!AR151</f>
        <v>597</v>
      </c>
      <c r="J150">
        <f>'MSAR Data'!AS151</f>
        <v>741</v>
      </c>
      <c r="K150">
        <f>'MSAR Data'!AT151</f>
        <v>72</v>
      </c>
      <c r="L150">
        <f>'MSAR Data'!AU151</f>
        <v>1410</v>
      </c>
      <c r="M150" s="20">
        <f t="shared" si="23"/>
        <v>0.52553191489361706</v>
      </c>
      <c r="N150" s="29">
        <f t="shared" si="32"/>
        <v>0.30757341576506952</v>
      </c>
      <c r="O150" s="29">
        <f t="shared" si="32"/>
        <v>9.6383975026014562E-2</v>
      </c>
      <c r="P150" s="30">
        <f t="shared" si="24"/>
        <v>0.21118944073905496</v>
      </c>
      <c r="Q150" t="s">
        <v>304</v>
      </c>
      <c r="R150" t="s">
        <v>1063</v>
      </c>
      <c r="S150" t="s">
        <v>1067</v>
      </c>
      <c r="T150" t="s">
        <v>1134</v>
      </c>
      <c r="U150" s="10" t="s">
        <v>1222</v>
      </c>
      <c r="V150" s="34">
        <f t="shared" si="25"/>
        <v>0.30757341576506952</v>
      </c>
      <c r="W150">
        <f t="shared" si="26"/>
        <v>597</v>
      </c>
      <c r="X150" s="34">
        <f t="shared" si="27"/>
        <v>9.6383975026014562E-2</v>
      </c>
      <c r="Y150">
        <f t="shared" si="28"/>
        <v>741</v>
      </c>
      <c r="Z150" s="34">
        <f t="shared" si="29"/>
        <v>0.13575967648757944</v>
      </c>
      <c r="AA150">
        <f t="shared" si="30"/>
        <v>1410</v>
      </c>
      <c r="AB150" s="34">
        <f>IF(T150=$T$1,Z150,IF('School List &amp; Interviews'!$F$13='Private Narrowly Selective'!C150,V150,X150))</f>
        <v>9.6383975026014562E-2</v>
      </c>
      <c r="AC150">
        <f>IF(T150=$T$1,AA150,IF('School List &amp; Interviews'!$F$13='Private Narrowly Selective'!C150,W150,Y150))</f>
        <v>741</v>
      </c>
    </row>
    <row r="151" spans="1:29" hidden="1">
      <c r="A151">
        <f t="shared" si="31"/>
        <v>146</v>
      </c>
      <c r="B151" t="s">
        <v>998</v>
      </c>
      <c r="C151" t="s">
        <v>1091</v>
      </c>
      <c r="D151" t="s">
        <v>267</v>
      </c>
      <c r="E151">
        <f>'MSAR Data'!AN152</f>
        <v>1361</v>
      </c>
      <c r="F151">
        <f>'MSAR Data'!AO152</f>
        <v>6029</v>
      </c>
      <c r="G151">
        <f>'MSAR Data'!AP152</f>
        <v>534</v>
      </c>
      <c r="H151">
        <f>'MSAR Data'!AQ152</f>
        <v>7924</v>
      </c>
      <c r="I151">
        <f>'MSAR Data'!AR152</f>
        <v>114</v>
      </c>
      <c r="J151">
        <f>'MSAR Data'!AS152</f>
        <v>641</v>
      </c>
      <c r="K151">
        <f>'MSAR Data'!AT152</f>
        <v>27</v>
      </c>
      <c r="L151">
        <f>'MSAR Data'!AU152</f>
        <v>782</v>
      </c>
      <c r="M151" s="20">
        <f t="shared" si="23"/>
        <v>0.81969309462915596</v>
      </c>
      <c r="N151" s="29">
        <f t="shared" si="32"/>
        <v>8.3761939750183687E-2</v>
      </c>
      <c r="O151" s="29">
        <f t="shared" si="32"/>
        <v>0.10631945596284624</v>
      </c>
      <c r="P151" s="30">
        <f t="shared" si="24"/>
        <v>-2.2557516212662554E-2</v>
      </c>
      <c r="Q151" t="s">
        <v>304</v>
      </c>
      <c r="R151" t="s">
        <v>313</v>
      </c>
      <c r="S151" t="s">
        <v>22</v>
      </c>
      <c r="T151" t="s">
        <v>1135</v>
      </c>
      <c r="U151" s="10"/>
      <c r="V151" s="34">
        <f t="shared" si="25"/>
        <v>8.3761939750183687E-2</v>
      </c>
      <c r="W151">
        <f t="shared" si="26"/>
        <v>114</v>
      </c>
      <c r="X151" s="34">
        <f t="shared" si="27"/>
        <v>0.10631945596284624</v>
      </c>
      <c r="Y151">
        <f t="shared" si="28"/>
        <v>641</v>
      </c>
      <c r="Z151" s="34">
        <f t="shared" si="29"/>
        <v>9.868753154972236E-2</v>
      </c>
      <c r="AA151">
        <f t="shared" si="30"/>
        <v>782</v>
      </c>
      <c r="AB151" s="34">
        <f>IF(T151=$T$1,Z151,IF('School List &amp; Interviews'!$F$13='Private Narrowly Selective'!C151,V151,X151))</f>
        <v>9.868753154972236E-2</v>
      </c>
      <c r="AC151">
        <f>IF(T151=$T$1,AA151,IF('School List &amp; Interviews'!$F$13='Private Narrowly Selective'!C151,W151,Y151))</f>
        <v>782</v>
      </c>
    </row>
    <row r="152" spans="1:29" hidden="1">
      <c r="A152">
        <f t="shared" si="31"/>
        <v>147</v>
      </c>
      <c r="B152" t="s">
        <v>999</v>
      </c>
      <c r="C152" t="s">
        <v>1111</v>
      </c>
      <c r="D152" t="s">
        <v>316</v>
      </c>
      <c r="E152">
        <f>'MSAR Data'!AN153</f>
        <v>205</v>
      </c>
      <c r="F152">
        <f>'MSAR Data'!AO153</f>
        <v>4414</v>
      </c>
      <c r="G152">
        <f>'MSAR Data'!AP153</f>
        <v>442</v>
      </c>
      <c r="H152">
        <f>'MSAR Data'!AQ153</f>
        <v>5061</v>
      </c>
      <c r="I152">
        <f>'MSAR Data'!AR153</f>
        <v>121</v>
      </c>
      <c r="J152">
        <f>'MSAR Data'!AS153</f>
        <v>481</v>
      </c>
      <c r="K152">
        <f>'MSAR Data'!AT153</f>
        <v>3</v>
      </c>
      <c r="L152">
        <f>'MSAR Data'!AU153</f>
        <v>605</v>
      </c>
      <c r="M152" s="20">
        <f t="shared" si="23"/>
        <v>0.79504132231404956</v>
      </c>
      <c r="N152" s="29">
        <f t="shared" si="32"/>
        <v>0.59024390243902436</v>
      </c>
      <c r="O152" s="29">
        <f t="shared" si="32"/>
        <v>0.10897145446307205</v>
      </c>
      <c r="P152" s="30">
        <f t="shared" si="24"/>
        <v>0.48127244797595231</v>
      </c>
      <c r="Q152" t="s">
        <v>304</v>
      </c>
      <c r="R152" t="s">
        <v>313</v>
      </c>
      <c r="S152" t="s">
        <v>1073</v>
      </c>
      <c r="T152" t="s">
        <v>1136</v>
      </c>
      <c r="U152" s="10" t="s">
        <v>1217</v>
      </c>
      <c r="V152" s="34">
        <f t="shared" si="25"/>
        <v>0.59024390243902436</v>
      </c>
      <c r="W152">
        <f t="shared" si="26"/>
        <v>121</v>
      </c>
      <c r="X152" s="34">
        <f t="shared" si="27"/>
        <v>0.10897145446307205</v>
      </c>
      <c r="Y152">
        <f t="shared" si="28"/>
        <v>481</v>
      </c>
      <c r="Z152" s="34">
        <f t="shared" si="29"/>
        <v>0.11954159257063822</v>
      </c>
      <c r="AA152">
        <f t="shared" si="30"/>
        <v>605</v>
      </c>
      <c r="AB152" s="34">
        <f>IF(T152=$T$1,Z152,IF('School List &amp; Interviews'!$F$13='Private Narrowly Selective'!C152,V152,X152))</f>
        <v>0.10897145446307205</v>
      </c>
      <c r="AC152">
        <f>IF(T152=$T$1,AA152,IF('School List &amp; Interviews'!$F$13='Private Narrowly Selective'!C152,W152,Y152))</f>
        <v>481</v>
      </c>
    </row>
    <row r="153" spans="1:29" hidden="1">
      <c r="A153">
        <f t="shared" si="31"/>
        <v>148</v>
      </c>
      <c r="B153" t="s">
        <v>1001</v>
      </c>
      <c r="C153" t="s">
        <v>1098</v>
      </c>
      <c r="D153" t="s">
        <v>267</v>
      </c>
      <c r="E153">
        <f>'MSAR Data'!AN154</f>
        <v>1301</v>
      </c>
      <c r="F153">
        <f>'MSAR Data'!AO154</f>
        <v>3020</v>
      </c>
      <c r="G153">
        <f>'MSAR Data'!AP154</f>
        <v>21</v>
      </c>
      <c r="H153">
        <f>'MSAR Data'!AQ154</f>
        <v>4342</v>
      </c>
      <c r="I153">
        <f>'MSAR Data'!AR154</f>
        <v>184</v>
      </c>
      <c r="J153">
        <f>'MSAR Data'!AS154</f>
        <v>308</v>
      </c>
      <c r="K153">
        <f>'MSAR Data'!AT154</f>
        <v>0</v>
      </c>
      <c r="L153">
        <f>'MSAR Data'!AU154</f>
        <v>492</v>
      </c>
      <c r="M153" s="20">
        <f t="shared" si="23"/>
        <v>0.62601626016260159</v>
      </c>
      <c r="N153" s="29">
        <f t="shared" si="32"/>
        <v>0.14142966948501154</v>
      </c>
      <c r="O153" s="29">
        <f t="shared" si="32"/>
        <v>0.10198675496688742</v>
      </c>
      <c r="P153" s="30">
        <f t="shared" si="24"/>
        <v>3.9442914518124123E-2</v>
      </c>
      <c r="Q153" t="s">
        <v>304</v>
      </c>
      <c r="R153" t="s">
        <v>1079</v>
      </c>
      <c r="S153" t="s">
        <v>22</v>
      </c>
      <c r="T153" t="s">
        <v>1135</v>
      </c>
      <c r="U153" s="10"/>
      <c r="V153" s="34">
        <f t="shared" si="25"/>
        <v>0.14142966948501154</v>
      </c>
      <c r="W153">
        <f t="shared" si="26"/>
        <v>184</v>
      </c>
      <c r="X153" s="34">
        <f t="shared" si="27"/>
        <v>0.10198675496688742</v>
      </c>
      <c r="Y153">
        <f t="shared" si="28"/>
        <v>308</v>
      </c>
      <c r="Z153" s="34">
        <f t="shared" si="29"/>
        <v>0.11331183786273606</v>
      </c>
      <c r="AA153">
        <f t="shared" si="30"/>
        <v>492</v>
      </c>
      <c r="AB153" s="34">
        <f>IF(T153=$T$1,Z153,IF('School List &amp; Interviews'!$F$13='Private Narrowly Selective'!C153,V153,X153))</f>
        <v>0.11331183786273606</v>
      </c>
      <c r="AC153">
        <f>IF(T153=$T$1,AA153,IF('School List &amp; Interviews'!$F$13='Private Narrowly Selective'!C153,W153,Y153))</f>
        <v>492</v>
      </c>
    </row>
    <row r="154" spans="1:29" hidden="1">
      <c r="A154">
        <f t="shared" si="31"/>
        <v>149</v>
      </c>
      <c r="B154" t="s">
        <v>1003</v>
      </c>
      <c r="C154" t="s">
        <v>1097</v>
      </c>
      <c r="D154" t="s">
        <v>316</v>
      </c>
      <c r="E154">
        <f>'MSAR Data'!AN155</f>
        <v>1295</v>
      </c>
      <c r="F154">
        <f>'MSAR Data'!AO155</f>
        <v>7661</v>
      </c>
      <c r="G154">
        <f>'MSAR Data'!AP155</f>
        <v>18</v>
      </c>
      <c r="H154">
        <f>'MSAR Data'!AQ155</f>
        <v>8974</v>
      </c>
      <c r="I154">
        <f>'MSAR Data'!AR155</f>
        <v>302</v>
      </c>
      <c r="J154">
        <f>'MSAR Data'!AS155</f>
        <v>114</v>
      </c>
      <c r="K154">
        <f>'MSAR Data'!AT155</f>
        <v>0</v>
      </c>
      <c r="L154">
        <f>'MSAR Data'!AU155</f>
        <v>416</v>
      </c>
      <c r="M154" s="20">
        <f t="shared" si="23"/>
        <v>0.27403846153846156</v>
      </c>
      <c r="N154" s="29">
        <f t="shared" si="32"/>
        <v>0.23320463320463319</v>
      </c>
      <c r="O154" s="29">
        <f t="shared" si="32"/>
        <v>1.4880563895052865E-2</v>
      </c>
      <c r="P154" s="30">
        <f t="shared" si="24"/>
        <v>0.21832406930958032</v>
      </c>
      <c r="Q154" t="s">
        <v>304</v>
      </c>
      <c r="R154" t="s">
        <v>313</v>
      </c>
      <c r="S154" t="s">
        <v>1037</v>
      </c>
      <c r="T154" t="s">
        <v>1134</v>
      </c>
      <c r="U154" s="10" t="s">
        <v>1241</v>
      </c>
      <c r="V154" s="34">
        <f t="shared" si="25"/>
        <v>0.23320463320463319</v>
      </c>
      <c r="W154">
        <f t="shared" si="26"/>
        <v>302</v>
      </c>
      <c r="X154" s="34">
        <f t="shared" si="27"/>
        <v>1.4880563895052865E-2</v>
      </c>
      <c r="Y154">
        <f t="shared" si="28"/>
        <v>114</v>
      </c>
      <c r="Z154" s="34">
        <f t="shared" si="29"/>
        <v>4.6356139959884107E-2</v>
      </c>
      <c r="AA154">
        <f t="shared" si="30"/>
        <v>416</v>
      </c>
      <c r="AB154" s="34">
        <f>IF(T154=$T$1,Z154,IF('School List &amp; Interviews'!$F$13='Private Narrowly Selective'!C154,V154,X154))</f>
        <v>1.4880563895052865E-2</v>
      </c>
      <c r="AC154">
        <f>IF(T154=$T$1,AA154,IF('School List &amp; Interviews'!$F$13='Private Narrowly Selective'!C154,W154,Y154))</f>
        <v>114</v>
      </c>
    </row>
    <row r="155" spans="1:29" hidden="1">
      <c r="A155">
        <f t="shared" si="31"/>
        <v>150</v>
      </c>
      <c r="B155" t="s">
        <v>1005</v>
      </c>
      <c r="C155" t="s">
        <v>1105</v>
      </c>
      <c r="D155" t="s">
        <v>267</v>
      </c>
      <c r="E155">
        <f>'MSAR Data'!AN156</f>
        <v>282</v>
      </c>
      <c r="F155">
        <f>'MSAR Data'!AO156</f>
        <v>6325</v>
      </c>
      <c r="G155">
        <f>'MSAR Data'!AP156</f>
        <v>647</v>
      </c>
      <c r="H155">
        <f>'MSAR Data'!AQ156</f>
        <v>7254</v>
      </c>
      <c r="I155">
        <f>'MSAR Data'!AR156</f>
        <v>28</v>
      </c>
      <c r="J155">
        <f>'MSAR Data'!AS156</f>
        <v>582</v>
      </c>
      <c r="K155">
        <f>'MSAR Data'!AT156</f>
        <v>31</v>
      </c>
      <c r="L155">
        <f>'MSAR Data'!AU156</f>
        <v>641</v>
      </c>
      <c r="M155" s="20">
        <f t="shared" si="23"/>
        <v>0.90795631825273015</v>
      </c>
      <c r="N155" s="29">
        <f t="shared" si="32"/>
        <v>9.9290780141843976E-2</v>
      </c>
      <c r="O155" s="29">
        <f t="shared" si="32"/>
        <v>9.2015810276679835E-2</v>
      </c>
      <c r="P155" s="30">
        <f t="shared" si="24"/>
        <v>7.2749698651641409E-3</v>
      </c>
      <c r="Q155" t="s">
        <v>304</v>
      </c>
      <c r="R155" t="s">
        <v>313</v>
      </c>
      <c r="S155" t="s">
        <v>22</v>
      </c>
      <c r="T155" t="s">
        <v>1135</v>
      </c>
      <c r="U155" s="10"/>
      <c r="V155" s="34">
        <f t="shared" si="25"/>
        <v>9.9290780141843976E-2</v>
      </c>
      <c r="W155">
        <f t="shared" si="26"/>
        <v>28</v>
      </c>
      <c r="X155" s="34">
        <f t="shared" si="27"/>
        <v>9.2015810276679835E-2</v>
      </c>
      <c r="Y155">
        <f t="shared" si="28"/>
        <v>582</v>
      </c>
      <c r="Z155" s="34">
        <f t="shared" si="29"/>
        <v>8.8365039977943205E-2</v>
      </c>
      <c r="AA155">
        <f t="shared" si="30"/>
        <v>641</v>
      </c>
      <c r="AB155" s="34">
        <f>IF(T155=$T$1,Z155,IF('School List &amp; Interviews'!$F$13='Private Narrowly Selective'!C155,V155,X155))</f>
        <v>8.8365039977943205E-2</v>
      </c>
      <c r="AC155">
        <f>IF(T155=$T$1,AA155,IF('School List &amp; Interviews'!$F$13='Private Narrowly Selective'!C155,W155,Y155))</f>
        <v>641</v>
      </c>
    </row>
  </sheetData>
  <autoFilter ref="B5:AC155" xr:uid="{0DF4F3F8-CEB0-C54D-A881-E889B19FA833}">
    <filterColumn colId="2">
      <filters>
        <filter val="Private"/>
      </filters>
    </filterColumn>
    <filterColumn colId="18">
      <filters>
        <filter val="Strong preference"/>
      </filters>
    </filterColumn>
  </autoFilter>
  <mergeCells count="4">
    <mergeCell ref="V3:AC3"/>
    <mergeCell ref="V4:W4"/>
    <mergeCell ref="X4:Y4"/>
    <mergeCell ref="Z4:AA4"/>
  </mergeCells>
  <conditionalFormatting sqref="T1:T3">
    <cfRule type="containsText" dxfId="275" priority="274" operator="containsText" text="Strong">
      <formula>NOT(ISERROR(SEARCH("Strong",T1)))</formula>
    </cfRule>
    <cfRule type="containsText" dxfId="274" priority="275" operator="containsText" text="Some">
      <formula>NOT(ISERROR(SEARCH("Some",T1)))</formula>
    </cfRule>
    <cfRule type="containsText" dxfId="273" priority="276" operator="containsText" text="No">
      <formula>NOT(ISERROR(SEARCH("No",T1)))</formula>
    </cfRule>
  </conditionalFormatting>
  <conditionalFormatting sqref="T6:T7">
    <cfRule type="containsText" dxfId="272" priority="271" operator="containsText" text="Strong">
      <formula>NOT(ISERROR(SEARCH("Strong",T6)))</formula>
    </cfRule>
    <cfRule type="containsText" dxfId="271" priority="272" operator="containsText" text="Some">
      <formula>NOT(ISERROR(SEARCH("Some",T6)))</formula>
    </cfRule>
    <cfRule type="containsText" dxfId="270" priority="273" operator="containsText" text="No">
      <formula>NOT(ISERROR(SEARCH("No",T6)))</formula>
    </cfRule>
  </conditionalFormatting>
  <conditionalFormatting sqref="T9">
    <cfRule type="containsText" dxfId="269" priority="268" operator="containsText" text="Strong">
      <formula>NOT(ISERROR(SEARCH("Strong",T9)))</formula>
    </cfRule>
    <cfRule type="containsText" dxfId="268" priority="269" operator="containsText" text="Some">
      <formula>NOT(ISERROR(SEARCH("Some",T9)))</formula>
    </cfRule>
    <cfRule type="containsText" dxfId="267" priority="270" operator="containsText" text="No">
      <formula>NOT(ISERROR(SEARCH("No",T9)))</formula>
    </cfRule>
  </conditionalFormatting>
  <conditionalFormatting sqref="T10">
    <cfRule type="containsText" dxfId="266" priority="265" operator="containsText" text="Strong">
      <formula>NOT(ISERROR(SEARCH("Strong",T10)))</formula>
    </cfRule>
    <cfRule type="containsText" dxfId="265" priority="266" operator="containsText" text="Some">
      <formula>NOT(ISERROR(SEARCH("Some",T10)))</formula>
    </cfRule>
    <cfRule type="containsText" dxfId="264" priority="267" operator="containsText" text="No">
      <formula>NOT(ISERROR(SEARCH("No",T10)))</formula>
    </cfRule>
  </conditionalFormatting>
  <conditionalFormatting sqref="T11">
    <cfRule type="containsText" dxfId="263" priority="262" operator="containsText" text="Strong">
      <formula>NOT(ISERROR(SEARCH("Strong",T11)))</formula>
    </cfRule>
    <cfRule type="containsText" dxfId="262" priority="263" operator="containsText" text="Some">
      <formula>NOT(ISERROR(SEARCH("Some",T11)))</formula>
    </cfRule>
    <cfRule type="containsText" dxfId="261" priority="264" operator="containsText" text="No">
      <formula>NOT(ISERROR(SEARCH("No",T11)))</formula>
    </cfRule>
  </conditionalFormatting>
  <conditionalFormatting sqref="T12:U12">
    <cfRule type="containsText" dxfId="260" priority="259" operator="containsText" text="Strong">
      <formula>NOT(ISERROR(SEARCH("Strong",T12)))</formula>
    </cfRule>
    <cfRule type="containsText" dxfId="259" priority="260" operator="containsText" text="Some">
      <formula>NOT(ISERROR(SEARCH("Some",T12)))</formula>
    </cfRule>
    <cfRule type="containsText" dxfId="258" priority="261" operator="containsText" text="No">
      <formula>NOT(ISERROR(SEARCH("No",T12)))</formula>
    </cfRule>
  </conditionalFormatting>
  <conditionalFormatting sqref="T13">
    <cfRule type="containsText" dxfId="257" priority="256" operator="containsText" text="Strong">
      <formula>NOT(ISERROR(SEARCH("Strong",T13)))</formula>
    </cfRule>
    <cfRule type="containsText" dxfId="256" priority="257" operator="containsText" text="Some">
      <formula>NOT(ISERROR(SEARCH("Some",T13)))</formula>
    </cfRule>
    <cfRule type="containsText" dxfId="255" priority="258" operator="containsText" text="No">
      <formula>NOT(ISERROR(SEARCH("No",T13)))</formula>
    </cfRule>
  </conditionalFormatting>
  <conditionalFormatting sqref="T14">
    <cfRule type="containsText" dxfId="254" priority="253" operator="containsText" text="Strong">
      <formula>NOT(ISERROR(SEARCH("Strong",T14)))</formula>
    </cfRule>
    <cfRule type="containsText" dxfId="253" priority="254" operator="containsText" text="Some">
      <formula>NOT(ISERROR(SEARCH("Some",T14)))</formula>
    </cfRule>
    <cfRule type="containsText" dxfId="252" priority="255" operator="containsText" text="No">
      <formula>NOT(ISERROR(SEARCH("No",T14)))</formula>
    </cfRule>
  </conditionalFormatting>
  <conditionalFormatting sqref="T15:T16">
    <cfRule type="containsText" dxfId="251" priority="250" operator="containsText" text="Strong">
      <formula>NOT(ISERROR(SEARCH("Strong",T15)))</formula>
    </cfRule>
    <cfRule type="containsText" dxfId="250" priority="251" operator="containsText" text="Some">
      <formula>NOT(ISERROR(SEARCH("Some",T15)))</formula>
    </cfRule>
    <cfRule type="containsText" dxfId="249" priority="252" operator="containsText" text="No">
      <formula>NOT(ISERROR(SEARCH("No",T15)))</formula>
    </cfRule>
  </conditionalFormatting>
  <conditionalFormatting sqref="T17">
    <cfRule type="containsText" dxfId="248" priority="247" operator="containsText" text="Strong">
      <formula>NOT(ISERROR(SEARCH("Strong",T17)))</formula>
    </cfRule>
    <cfRule type="containsText" dxfId="247" priority="248" operator="containsText" text="Some">
      <formula>NOT(ISERROR(SEARCH("Some",T17)))</formula>
    </cfRule>
    <cfRule type="containsText" dxfId="246" priority="249" operator="containsText" text="No">
      <formula>NOT(ISERROR(SEARCH("No",T17)))</formula>
    </cfRule>
  </conditionalFormatting>
  <conditionalFormatting sqref="T18">
    <cfRule type="containsText" dxfId="245" priority="244" operator="containsText" text="Strong">
      <formula>NOT(ISERROR(SEARCH("Strong",T18)))</formula>
    </cfRule>
    <cfRule type="containsText" dxfId="244" priority="245" operator="containsText" text="Some">
      <formula>NOT(ISERROR(SEARCH("Some",T18)))</formula>
    </cfRule>
    <cfRule type="containsText" dxfId="243" priority="246" operator="containsText" text="No">
      <formula>NOT(ISERROR(SEARCH("No",T18)))</formula>
    </cfRule>
  </conditionalFormatting>
  <conditionalFormatting sqref="T19">
    <cfRule type="containsText" dxfId="242" priority="241" operator="containsText" text="Strong">
      <formula>NOT(ISERROR(SEARCH("Strong",T19)))</formula>
    </cfRule>
    <cfRule type="containsText" dxfId="241" priority="242" operator="containsText" text="Some">
      <formula>NOT(ISERROR(SEARCH("Some",T19)))</formula>
    </cfRule>
    <cfRule type="containsText" dxfId="240" priority="243" operator="containsText" text="No">
      <formula>NOT(ISERROR(SEARCH("No",T19)))</formula>
    </cfRule>
  </conditionalFormatting>
  <conditionalFormatting sqref="T20">
    <cfRule type="containsText" dxfId="239" priority="238" operator="containsText" text="Strong">
      <formula>NOT(ISERROR(SEARCH("Strong",T20)))</formula>
    </cfRule>
    <cfRule type="containsText" dxfId="238" priority="239" operator="containsText" text="Some">
      <formula>NOT(ISERROR(SEARCH("Some",T20)))</formula>
    </cfRule>
    <cfRule type="containsText" dxfId="237" priority="240" operator="containsText" text="No">
      <formula>NOT(ISERROR(SEARCH("No",T20)))</formula>
    </cfRule>
  </conditionalFormatting>
  <conditionalFormatting sqref="T21:T23">
    <cfRule type="containsText" dxfId="236" priority="235" operator="containsText" text="Strong">
      <formula>NOT(ISERROR(SEARCH("Strong",T21)))</formula>
    </cfRule>
    <cfRule type="containsText" dxfId="235" priority="236" operator="containsText" text="Some">
      <formula>NOT(ISERROR(SEARCH("Some",T21)))</formula>
    </cfRule>
    <cfRule type="containsText" dxfId="234" priority="237" operator="containsText" text="No">
      <formula>NOT(ISERROR(SEARCH("No",T21)))</formula>
    </cfRule>
  </conditionalFormatting>
  <conditionalFormatting sqref="T24">
    <cfRule type="containsText" dxfId="233" priority="232" operator="containsText" text="Strong">
      <formula>NOT(ISERROR(SEARCH("Strong",T24)))</formula>
    </cfRule>
    <cfRule type="containsText" dxfId="232" priority="233" operator="containsText" text="Some">
      <formula>NOT(ISERROR(SEARCH("Some",T24)))</formula>
    </cfRule>
    <cfRule type="containsText" dxfId="231" priority="234" operator="containsText" text="No">
      <formula>NOT(ISERROR(SEARCH("No",T24)))</formula>
    </cfRule>
  </conditionalFormatting>
  <conditionalFormatting sqref="T25">
    <cfRule type="containsText" dxfId="230" priority="229" operator="containsText" text="Strong">
      <formula>NOT(ISERROR(SEARCH("Strong",T25)))</formula>
    </cfRule>
    <cfRule type="containsText" dxfId="229" priority="230" operator="containsText" text="Some">
      <formula>NOT(ISERROR(SEARCH("Some",T25)))</formula>
    </cfRule>
    <cfRule type="containsText" dxfId="228" priority="231" operator="containsText" text="No">
      <formula>NOT(ISERROR(SEARCH("No",T25)))</formula>
    </cfRule>
  </conditionalFormatting>
  <conditionalFormatting sqref="T26">
    <cfRule type="containsText" dxfId="227" priority="226" operator="containsText" text="Strong">
      <formula>NOT(ISERROR(SEARCH("Strong",T26)))</formula>
    </cfRule>
    <cfRule type="containsText" dxfId="226" priority="227" operator="containsText" text="Some">
      <formula>NOT(ISERROR(SEARCH("Some",T26)))</formula>
    </cfRule>
    <cfRule type="containsText" dxfId="225" priority="228" operator="containsText" text="No">
      <formula>NOT(ISERROR(SEARCH("No",T26)))</formula>
    </cfRule>
  </conditionalFormatting>
  <conditionalFormatting sqref="T27">
    <cfRule type="containsText" dxfId="224" priority="223" operator="containsText" text="Strong">
      <formula>NOT(ISERROR(SEARCH("Strong",T27)))</formula>
    </cfRule>
    <cfRule type="containsText" dxfId="223" priority="224" operator="containsText" text="Some">
      <formula>NOT(ISERROR(SEARCH("Some",T27)))</formula>
    </cfRule>
    <cfRule type="containsText" dxfId="222" priority="225" operator="containsText" text="No">
      <formula>NOT(ISERROR(SEARCH("No",T27)))</formula>
    </cfRule>
  </conditionalFormatting>
  <conditionalFormatting sqref="T28">
    <cfRule type="containsText" dxfId="221" priority="220" operator="containsText" text="Strong">
      <formula>NOT(ISERROR(SEARCH("Strong",T28)))</formula>
    </cfRule>
    <cfRule type="containsText" dxfId="220" priority="221" operator="containsText" text="Some">
      <formula>NOT(ISERROR(SEARCH("Some",T28)))</formula>
    </cfRule>
    <cfRule type="containsText" dxfId="219" priority="222" operator="containsText" text="No">
      <formula>NOT(ISERROR(SEARCH("No",T28)))</formula>
    </cfRule>
  </conditionalFormatting>
  <conditionalFormatting sqref="T29">
    <cfRule type="containsText" dxfId="218" priority="217" operator="containsText" text="Strong">
      <formula>NOT(ISERROR(SEARCH("Strong",T29)))</formula>
    </cfRule>
    <cfRule type="containsText" dxfId="217" priority="218" operator="containsText" text="Some">
      <formula>NOT(ISERROR(SEARCH("Some",T29)))</formula>
    </cfRule>
    <cfRule type="containsText" dxfId="216" priority="219" operator="containsText" text="No">
      <formula>NOT(ISERROR(SEARCH("No",T29)))</formula>
    </cfRule>
  </conditionalFormatting>
  <conditionalFormatting sqref="T30:T32">
    <cfRule type="containsText" dxfId="215" priority="214" operator="containsText" text="Strong">
      <formula>NOT(ISERROR(SEARCH("Strong",T30)))</formula>
    </cfRule>
    <cfRule type="containsText" dxfId="214" priority="215" operator="containsText" text="Some">
      <formula>NOT(ISERROR(SEARCH("Some",T30)))</formula>
    </cfRule>
    <cfRule type="containsText" dxfId="213" priority="216" operator="containsText" text="No">
      <formula>NOT(ISERROR(SEARCH("No",T30)))</formula>
    </cfRule>
  </conditionalFormatting>
  <conditionalFormatting sqref="T33:T34">
    <cfRule type="containsText" dxfId="212" priority="211" operator="containsText" text="Strong">
      <formula>NOT(ISERROR(SEARCH("Strong",T33)))</formula>
    </cfRule>
    <cfRule type="containsText" dxfId="211" priority="212" operator="containsText" text="Some">
      <formula>NOT(ISERROR(SEARCH("Some",T33)))</formula>
    </cfRule>
    <cfRule type="containsText" dxfId="210" priority="213" operator="containsText" text="No">
      <formula>NOT(ISERROR(SEARCH("No",T33)))</formula>
    </cfRule>
  </conditionalFormatting>
  <conditionalFormatting sqref="T35">
    <cfRule type="containsText" dxfId="209" priority="208" operator="containsText" text="Strong">
      <formula>NOT(ISERROR(SEARCH("Strong",T35)))</formula>
    </cfRule>
    <cfRule type="containsText" dxfId="208" priority="209" operator="containsText" text="Some">
      <formula>NOT(ISERROR(SEARCH("Some",T35)))</formula>
    </cfRule>
    <cfRule type="containsText" dxfId="207" priority="210" operator="containsText" text="No">
      <formula>NOT(ISERROR(SEARCH("No",T35)))</formula>
    </cfRule>
  </conditionalFormatting>
  <conditionalFormatting sqref="T36">
    <cfRule type="containsText" dxfId="206" priority="205" operator="containsText" text="Strong">
      <formula>NOT(ISERROR(SEARCH("Strong",T36)))</formula>
    </cfRule>
    <cfRule type="containsText" dxfId="205" priority="206" operator="containsText" text="Some">
      <formula>NOT(ISERROR(SEARCH("Some",T36)))</formula>
    </cfRule>
    <cfRule type="containsText" dxfId="204" priority="207" operator="containsText" text="No">
      <formula>NOT(ISERROR(SEARCH("No",T36)))</formula>
    </cfRule>
  </conditionalFormatting>
  <conditionalFormatting sqref="T37">
    <cfRule type="containsText" dxfId="203" priority="202" operator="containsText" text="Strong">
      <formula>NOT(ISERROR(SEARCH("Strong",T37)))</formula>
    </cfRule>
    <cfRule type="containsText" dxfId="202" priority="203" operator="containsText" text="Some">
      <formula>NOT(ISERROR(SEARCH("Some",T37)))</formula>
    </cfRule>
    <cfRule type="containsText" dxfId="201" priority="204" operator="containsText" text="No">
      <formula>NOT(ISERROR(SEARCH("No",T37)))</formula>
    </cfRule>
  </conditionalFormatting>
  <conditionalFormatting sqref="T38">
    <cfRule type="containsText" dxfId="200" priority="199" operator="containsText" text="Strong">
      <formula>NOT(ISERROR(SEARCH("Strong",T38)))</formula>
    </cfRule>
    <cfRule type="containsText" dxfId="199" priority="200" operator="containsText" text="Some">
      <formula>NOT(ISERROR(SEARCH("Some",T38)))</formula>
    </cfRule>
    <cfRule type="containsText" dxfId="198" priority="201" operator="containsText" text="No">
      <formula>NOT(ISERROR(SEARCH("No",T38)))</formula>
    </cfRule>
  </conditionalFormatting>
  <conditionalFormatting sqref="T39">
    <cfRule type="containsText" dxfId="197" priority="196" operator="containsText" text="Strong">
      <formula>NOT(ISERROR(SEARCH("Strong",T39)))</formula>
    </cfRule>
    <cfRule type="containsText" dxfId="196" priority="197" operator="containsText" text="Some">
      <formula>NOT(ISERROR(SEARCH("Some",T39)))</formula>
    </cfRule>
    <cfRule type="containsText" dxfId="195" priority="198" operator="containsText" text="No">
      <formula>NOT(ISERROR(SEARCH("No",T39)))</formula>
    </cfRule>
  </conditionalFormatting>
  <conditionalFormatting sqref="T40">
    <cfRule type="containsText" dxfId="194" priority="193" operator="containsText" text="Strong">
      <formula>NOT(ISERROR(SEARCH("Strong",T40)))</formula>
    </cfRule>
    <cfRule type="containsText" dxfId="193" priority="194" operator="containsText" text="Some">
      <formula>NOT(ISERROR(SEARCH("Some",T40)))</formula>
    </cfRule>
    <cfRule type="containsText" dxfId="192" priority="195" operator="containsText" text="No">
      <formula>NOT(ISERROR(SEARCH("No",T40)))</formula>
    </cfRule>
  </conditionalFormatting>
  <conditionalFormatting sqref="T41">
    <cfRule type="containsText" dxfId="191" priority="190" operator="containsText" text="Strong">
      <formula>NOT(ISERROR(SEARCH("Strong",T41)))</formula>
    </cfRule>
    <cfRule type="containsText" dxfId="190" priority="191" operator="containsText" text="Some">
      <formula>NOT(ISERROR(SEARCH("Some",T41)))</formula>
    </cfRule>
    <cfRule type="containsText" dxfId="189" priority="192" operator="containsText" text="No">
      <formula>NOT(ISERROR(SEARCH("No",T41)))</formula>
    </cfRule>
  </conditionalFormatting>
  <conditionalFormatting sqref="T42">
    <cfRule type="containsText" dxfId="188" priority="187" operator="containsText" text="Strong">
      <formula>NOT(ISERROR(SEARCH("Strong",T42)))</formula>
    </cfRule>
    <cfRule type="containsText" dxfId="187" priority="188" operator="containsText" text="Some">
      <formula>NOT(ISERROR(SEARCH("Some",T42)))</formula>
    </cfRule>
    <cfRule type="containsText" dxfId="186" priority="189" operator="containsText" text="No">
      <formula>NOT(ISERROR(SEARCH("No",T42)))</formula>
    </cfRule>
  </conditionalFormatting>
  <conditionalFormatting sqref="T43">
    <cfRule type="containsText" dxfId="185" priority="184" operator="containsText" text="Strong">
      <formula>NOT(ISERROR(SEARCH("Strong",T43)))</formula>
    </cfRule>
    <cfRule type="containsText" dxfId="184" priority="185" operator="containsText" text="Some">
      <formula>NOT(ISERROR(SEARCH("Some",T43)))</formula>
    </cfRule>
    <cfRule type="containsText" dxfId="183" priority="186" operator="containsText" text="No">
      <formula>NOT(ISERROR(SEARCH("No",T43)))</formula>
    </cfRule>
  </conditionalFormatting>
  <conditionalFormatting sqref="T44">
    <cfRule type="containsText" dxfId="182" priority="181" operator="containsText" text="Strong">
      <formula>NOT(ISERROR(SEARCH("Strong",T44)))</formula>
    </cfRule>
    <cfRule type="containsText" dxfId="181" priority="182" operator="containsText" text="Some">
      <formula>NOT(ISERROR(SEARCH("Some",T44)))</formula>
    </cfRule>
    <cfRule type="containsText" dxfId="180" priority="183" operator="containsText" text="No">
      <formula>NOT(ISERROR(SEARCH("No",T44)))</formula>
    </cfRule>
  </conditionalFormatting>
  <conditionalFormatting sqref="T45:T47">
    <cfRule type="containsText" dxfId="179" priority="178" operator="containsText" text="Strong">
      <formula>NOT(ISERROR(SEARCH("Strong",T45)))</formula>
    </cfRule>
    <cfRule type="containsText" dxfId="178" priority="179" operator="containsText" text="Some">
      <formula>NOT(ISERROR(SEARCH("Some",T45)))</formula>
    </cfRule>
    <cfRule type="containsText" dxfId="177" priority="180" operator="containsText" text="No">
      <formula>NOT(ISERROR(SEARCH("No",T45)))</formula>
    </cfRule>
  </conditionalFormatting>
  <conditionalFormatting sqref="T48">
    <cfRule type="containsText" dxfId="176" priority="175" operator="containsText" text="Strong">
      <formula>NOT(ISERROR(SEARCH("Strong",T48)))</formula>
    </cfRule>
    <cfRule type="containsText" dxfId="175" priority="176" operator="containsText" text="Some">
      <formula>NOT(ISERROR(SEARCH("Some",T48)))</formula>
    </cfRule>
    <cfRule type="containsText" dxfId="174" priority="177" operator="containsText" text="No">
      <formula>NOT(ISERROR(SEARCH("No",T48)))</formula>
    </cfRule>
  </conditionalFormatting>
  <conditionalFormatting sqref="T49">
    <cfRule type="containsText" dxfId="173" priority="172" operator="containsText" text="Strong">
      <formula>NOT(ISERROR(SEARCH("Strong",T49)))</formula>
    </cfRule>
    <cfRule type="containsText" dxfId="172" priority="173" operator="containsText" text="Some">
      <formula>NOT(ISERROR(SEARCH("Some",T49)))</formula>
    </cfRule>
    <cfRule type="containsText" dxfId="171" priority="174" operator="containsText" text="No">
      <formula>NOT(ISERROR(SEARCH("No",T49)))</formula>
    </cfRule>
  </conditionalFormatting>
  <conditionalFormatting sqref="T50">
    <cfRule type="containsText" dxfId="170" priority="169" operator="containsText" text="Strong">
      <formula>NOT(ISERROR(SEARCH("Strong",T50)))</formula>
    </cfRule>
    <cfRule type="containsText" dxfId="169" priority="170" operator="containsText" text="Some">
      <formula>NOT(ISERROR(SEARCH("Some",T50)))</formula>
    </cfRule>
    <cfRule type="containsText" dxfId="168" priority="171" operator="containsText" text="No">
      <formula>NOT(ISERROR(SEARCH("No",T50)))</formula>
    </cfRule>
  </conditionalFormatting>
  <conditionalFormatting sqref="T51">
    <cfRule type="containsText" dxfId="167" priority="166" operator="containsText" text="Strong">
      <formula>NOT(ISERROR(SEARCH("Strong",T51)))</formula>
    </cfRule>
    <cfRule type="containsText" dxfId="166" priority="167" operator="containsText" text="Some">
      <formula>NOT(ISERROR(SEARCH("Some",T51)))</formula>
    </cfRule>
    <cfRule type="containsText" dxfId="165" priority="168" operator="containsText" text="No">
      <formula>NOT(ISERROR(SEARCH("No",T51)))</formula>
    </cfRule>
  </conditionalFormatting>
  <conditionalFormatting sqref="T52:T55">
    <cfRule type="containsText" dxfId="164" priority="163" operator="containsText" text="Strong">
      <formula>NOT(ISERROR(SEARCH("Strong",T52)))</formula>
    </cfRule>
    <cfRule type="containsText" dxfId="163" priority="164" operator="containsText" text="Some">
      <formula>NOT(ISERROR(SEARCH("Some",T52)))</formula>
    </cfRule>
    <cfRule type="containsText" dxfId="162" priority="165" operator="containsText" text="No">
      <formula>NOT(ISERROR(SEARCH("No",T52)))</formula>
    </cfRule>
  </conditionalFormatting>
  <conditionalFormatting sqref="T56:T58">
    <cfRule type="containsText" dxfId="161" priority="160" operator="containsText" text="Strong">
      <formula>NOT(ISERROR(SEARCH("Strong",T56)))</formula>
    </cfRule>
    <cfRule type="containsText" dxfId="160" priority="161" operator="containsText" text="Some">
      <formula>NOT(ISERROR(SEARCH("Some",T56)))</formula>
    </cfRule>
    <cfRule type="containsText" dxfId="159" priority="162" operator="containsText" text="No">
      <formula>NOT(ISERROR(SEARCH("No",T56)))</formula>
    </cfRule>
  </conditionalFormatting>
  <conditionalFormatting sqref="P6:P155">
    <cfRule type="colorScale" priority="277">
      <colorScale>
        <cfvo type="min"/>
        <cfvo type="percentile" val="50"/>
        <cfvo type="max"/>
        <color rgb="FF63BE7B"/>
        <color rgb="FFFFEB84"/>
        <color rgb="FFF8696B"/>
      </colorScale>
    </cfRule>
  </conditionalFormatting>
  <conditionalFormatting sqref="M6:M155">
    <cfRule type="colorScale" priority="278">
      <colorScale>
        <cfvo type="min"/>
        <cfvo type="percentile" val="50"/>
        <cfvo type="max"/>
        <color rgb="FFF8696B"/>
        <color rgb="FFFFEB84"/>
        <color rgb="FF63BE7B"/>
      </colorScale>
    </cfRule>
  </conditionalFormatting>
  <conditionalFormatting sqref="T59:T60">
    <cfRule type="containsText" dxfId="158" priority="157" operator="containsText" text="Strong">
      <formula>NOT(ISERROR(SEARCH("Strong",T59)))</formula>
    </cfRule>
    <cfRule type="containsText" dxfId="157" priority="158" operator="containsText" text="Some">
      <formula>NOT(ISERROR(SEARCH("Some",T59)))</formula>
    </cfRule>
    <cfRule type="containsText" dxfId="156" priority="159" operator="containsText" text="No">
      <formula>NOT(ISERROR(SEARCH("No",T59)))</formula>
    </cfRule>
  </conditionalFormatting>
  <conditionalFormatting sqref="T61">
    <cfRule type="containsText" dxfId="155" priority="154" operator="containsText" text="Strong">
      <formula>NOT(ISERROR(SEARCH("Strong",T61)))</formula>
    </cfRule>
    <cfRule type="containsText" dxfId="154" priority="155" operator="containsText" text="Some">
      <formula>NOT(ISERROR(SEARCH("Some",T61)))</formula>
    </cfRule>
    <cfRule type="containsText" dxfId="153" priority="156" operator="containsText" text="No">
      <formula>NOT(ISERROR(SEARCH("No",T61)))</formula>
    </cfRule>
  </conditionalFormatting>
  <conditionalFormatting sqref="T62:T64">
    <cfRule type="containsText" dxfId="152" priority="151" operator="containsText" text="Strong">
      <formula>NOT(ISERROR(SEARCH("Strong",T62)))</formula>
    </cfRule>
    <cfRule type="containsText" dxfId="151" priority="152" operator="containsText" text="Some">
      <formula>NOT(ISERROR(SEARCH("Some",T62)))</formula>
    </cfRule>
    <cfRule type="containsText" dxfId="150" priority="153" operator="containsText" text="No">
      <formula>NOT(ISERROR(SEARCH("No",T62)))</formula>
    </cfRule>
  </conditionalFormatting>
  <conditionalFormatting sqref="T65:T66">
    <cfRule type="containsText" dxfId="149" priority="148" operator="containsText" text="Strong">
      <formula>NOT(ISERROR(SEARCH("Strong",T65)))</formula>
    </cfRule>
    <cfRule type="containsText" dxfId="148" priority="149" operator="containsText" text="Some">
      <formula>NOT(ISERROR(SEARCH("Some",T65)))</formula>
    </cfRule>
    <cfRule type="containsText" dxfId="147" priority="150" operator="containsText" text="No">
      <formula>NOT(ISERROR(SEARCH("No",T65)))</formula>
    </cfRule>
  </conditionalFormatting>
  <conditionalFormatting sqref="T67">
    <cfRule type="containsText" dxfId="146" priority="145" operator="containsText" text="Strong">
      <formula>NOT(ISERROR(SEARCH("Strong",T67)))</formula>
    </cfRule>
    <cfRule type="containsText" dxfId="145" priority="146" operator="containsText" text="Some">
      <formula>NOT(ISERROR(SEARCH("Some",T67)))</formula>
    </cfRule>
    <cfRule type="containsText" dxfId="144" priority="147" operator="containsText" text="No">
      <formula>NOT(ISERROR(SEARCH("No",T67)))</formula>
    </cfRule>
  </conditionalFormatting>
  <conditionalFormatting sqref="T68:T69">
    <cfRule type="containsText" dxfId="143" priority="142" operator="containsText" text="Strong">
      <formula>NOT(ISERROR(SEARCH("Strong",T68)))</formula>
    </cfRule>
    <cfRule type="containsText" dxfId="142" priority="143" operator="containsText" text="Some">
      <formula>NOT(ISERROR(SEARCH("Some",T68)))</formula>
    </cfRule>
    <cfRule type="containsText" dxfId="141" priority="144" operator="containsText" text="No">
      <formula>NOT(ISERROR(SEARCH("No",T68)))</formula>
    </cfRule>
  </conditionalFormatting>
  <conditionalFormatting sqref="T70:T71">
    <cfRule type="containsText" dxfId="140" priority="139" operator="containsText" text="Strong">
      <formula>NOT(ISERROR(SEARCH("Strong",T70)))</formula>
    </cfRule>
    <cfRule type="containsText" dxfId="139" priority="140" operator="containsText" text="Some">
      <formula>NOT(ISERROR(SEARCH("Some",T70)))</formula>
    </cfRule>
    <cfRule type="containsText" dxfId="138" priority="141" operator="containsText" text="No">
      <formula>NOT(ISERROR(SEARCH("No",T70)))</formula>
    </cfRule>
  </conditionalFormatting>
  <conditionalFormatting sqref="T72:T73">
    <cfRule type="containsText" dxfId="137" priority="136" operator="containsText" text="Strong">
      <formula>NOT(ISERROR(SEARCH("Strong",T72)))</formula>
    </cfRule>
    <cfRule type="containsText" dxfId="136" priority="137" operator="containsText" text="Some">
      <formula>NOT(ISERROR(SEARCH("Some",T72)))</formula>
    </cfRule>
    <cfRule type="containsText" dxfId="135" priority="138" operator="containsText" text="No">
      <formula>NOT(ISERROR(SEARCH("No",T72)))</formula>
    </cfRule>
  </conditionalFormatting>
  <conditionalFormatting sqref="T74">
    <cfRule type="containsText" dxfId="134" priority="133" operator="containsText" text="Strong">
      <formula>NOT(ISERROR(SEARCH("Strong",T74)))</formula>
    </cfRule>
    <cfRule type="containsText" dxfId="133" priority="134" operator="containsText" text="Some">
      <formula>NOT(ISERROR(SEARCH("Some",T74)))</formula>
    </cfRule>
    <cfRule type="containsText" dxfId="132" priority="135" operator="containsText" text="No">
      <formula>NOT(ISERROR(SEARCH("No",T74)))</formula>
    </cfRule>
  </conditionalFormatting>
  <conditionalFormatting sqref="T75:T76">
    <cfRule type="containsText" dxfId="131" priority="130" operator="containsText" text="Strong">
      <formula>NOT(ISERROR(SEARCH("Strong",T75)))</formula>
    </cfRule>
    <cfRule type="containsText" dxfId="130" priority="131" operator="containsText" text="Some">
      <formula>NOT(ISERROR(SEARCH("Some",T75)))</formula>
    </cfRule>
    <cfRule type="containsText" dxfId="129" priority="132" operator="containsText" text="No">
      <formula>NOT(ISERROR(SEARCH("No",T75)))</formula>
    </cfRule>
  </conditionalFormatting>
  <conditionalFormatting sqref="T77:T78">
    <cfRule type="containsText" dxfId="128" priority="127" operator="containsText" text="Strong">
      <formula>NOT(ISERROR(SEARCH("Strong",T77)))</formula>
    </cfRule>
    <cfRule type="containsText" dxfId="127" priority="128" operator="containsText" text="Some">
      <formula>NOT(ISERROR(SEARCH("Some",T77)))</formula>
    </cfRule>
    <cfRule type="containsText" dxfId="126" priority="129" operator="containsText" text="No">
      <formula>NOT(ISERROR(SEARCH("No",T77)))</formula>
    </cfRule>
  </conditionalFormatting>
  <conditionalFormatting sqref="T79">
    <cfRule type="containsText" dxfId="125" priority="124" operator="containsText" text="Strong">
      <formula>NOT(ISERROR(SEARCH("Strong",T79)))</formula>
    </cfRule>
    <cfRule type="containsText" dxfId="124" priority="125" operator="containsText" text="Some">
      <formula>NOT(ISERROR(SEARCH("Some",T79)))</formula>
    </cfRule>
    <cfRule type="containsText" dxfId="123" priority="126" operator="containsText" text="No">
      <formula>NOT(ISERROR(SEARCH("No",T79)))</formula>
    </cfRule>
  </conditionalFormatting>
  <conditionalFormatting sqref="T80:T81">
    <cfRule type="containsText" dxfId="122" priority="121" operator="containsText" text="Strong">
      <formula>NOT(ISERROR(SEARCH("Strong",T80)))</formula>
    </cfRule>
    <cfRule type="containsText" dxfId="121" priority="122" operator="containsText" text="Some">
      <formula>NOT(ISERROR(SEARCH("Some",T80)))</formula>
    </cfRule>
    <cfRule type="containsText" dxfId="120" priority="123" operator="containsText" text="No">
      <formula>NOT(ISERROR(SEARCH("No",T80)))</formula>
    </cfRule>
  </conditionalFormatting>
  <conditionalFormatting sqref="T82">
    <cfRule type="containsText" dxfId="119" priority="118" operator="containsText" text="Strong">
      <formula>NOT(ISERROR(SEARCH("Strong",T82)))</formula>
    </cfRule>
    <cfRule type="containsText" dxfId="118" priority="119" operator="containsText" text="Some">
      <formula>NOT(ISERROR(SEARCH("Some",T82)))</formula>
    </cfRule>
    <cfRule type="containsText" dxfId="117" priority="120" operator="containsText" text="No">
      <formula>NOT(ISERROR(SEARCH("No",T82)))</formula>
    </cfRule>
  </conditionalFormatting>
  <conditionalFormatting sqref="T83:T86">
    <cfRule type="containsText" dxfId="116" priority="115" operator="containsText" text="Strong">
      <formula>NOT(ISERROR(SEARCH("Strong",T83)))</formula>
    </cfRule>
    <cfRule type="containsText" dxfId="115" priority="116" operator="containsText" text="Some">
      <formula>NOT(ISERROR(SEARCH("Some",T83)))</formula>
    </cfRule>
    <cfRule type="containsText" dxfId="114" priority="117" operator="containsText" text="No">
      <formula>NOT(ISERROR(SEARCH("No",T83)))</formula>
    </cfRule>
  </conditionalFormatting>
  <conditionalFormatting sqref="T87">
    <cfRule type="containsText" dxfId="113" priority="112" operator="containsText" text="Strong">
      <formula>NOT(ISERROR(SEARCH("Strong",T87)))</formula>
    </cfRule>
    <cfRule type="containsText" dxfId="112" priority="113" operator="containsText" text="Some">
      <formula>NOT(ISERROR(SEARCH("Some",T87)))</formula>
    </cfRule>
    <cfRule type="containsText" dxfId="111" priority="114" operator="containsText" text="No">
      <formula>NOT(ISERROR(SEARCH("No",T87)))</formula>
    </cfRule>
  </conditionalFormatting>
  <conditionalFormatting sqref="T88:T90">
    <cfRule type="containsText" dxfId="110" priority="109" operator="containsText" text="Strong">
      <formula>NOT(ISERROR(SEARCH("Strong",T88)))</formula>
    </cfRule>
    <cfRule type="containsText" dxfId="109" priority="110" operator="containsText" text="Some">
      <formula>NOT(ISERROR(SEARCH("Some",T88)))</formula>
    </cfRule>
    <cfRule type="containsText" dxfId="108" priority="111" operator="containsText" text="No">
      <formula>NOT(ISERROR(SEARCH("No",T88)))</formula>
    </cfRule>
  </conditionalFormatting>
  <conditionalFormatting sqref="T91:T92">
    <cfRule type="containsText" dxfId="107" priority="106" operator="containsText" text="Strong">
      <formula>NOT(ISERROR(SEARCH("Strong",T91)))</formula>
    </cfRule>
    <cfRule type="containsText" dxfId="106" priority="107" operator="containsText" text="Some">
      <formula>NOT(ISERROR(SEARCH("Some",T91)))</formula>
    </cfRule>
    <cfRule type="containsText" dxfId="105" priority="108" operator="containsText" text="No">
      <formula>NOT(ISERROR(SEARCH("No",T91)))</formula>
    </cfRule>
  </conditionalFormatting>
  <conditionalFormatting sqref="T93:T94">
    <cfRule type="containsText" dxfId="104" priority="103" operator="containsText" text="Strong">
      <formula>NOT(ISERROR(SEARCH("Strong",T93)))</formula>
    </cfRule>
    <cfRule type="containsText" dxfId="103" priority="104" operator="containsText" text="Some">
      <formula>NOT(ISERROR(SEARCH("Some",T93)))</formula>
    </cfRule>
    <cfRule type="containsText" dxfId="102" priority="105" operator="containsText" text="No">
      <formula>NOT(ISERROR(SEARCH("No",T93)))</formula>
    </cfRule>
  </conditionalFormatting>
  <conditionalFormatting sqref="T95:T97">
    <cfRule type="containsText" dxfId="101" priority="100" operator="containsText" text="Strong">
      <formula>NOT(ISERROR(SEARCH("Strong",T95)))</formula>
    </cfRule>
    <cfRule type="containsText" dxfId="100" priority="101" operator="containsText" text="Some">
      <formula>NOT(ISERROR(SEARCH("Some",T95)))</formula>
    </cfRule>
    <cfRule type="containsText" dxfId="99" priority="102" operator="containsText" text="No">
      <formula>NOT(ISERROR(SEARCH("No",T95)))</formula>
    </cfRule>
  </conditionalFormatting>
  <conditionalFormatting sqref="T98">
    <cfRule type="containsText" dxfId="98" priority="97" operator="containsText" text="Strong">
      <formula>NOT(ISERROR(SEARCH("Strong",T98)))</formula>
    </cfRule>
    <cfRule type="containsText" dxfId="97" priority="98" operator="containsText" text="Some">
      <formula>NOT(ISERROR(SEARCH("Some",T98)))</formula>
    </cfRule>
    <cfRule type="containsText" dxfId="96" priority="99" operator="containsText" text="No">
      <formula>NOT(ISERROR(SEARCH("No",T98)))</formula>
    </cfRule>
  </conditionalFormatting>
  <conditionalFormatting sqref="T99">
    <cfRule type="containsText" dxfId="95" priority="94" operator="containsText" text="Strong">
      <formula>NOT(ISERROR(SEARCH("Strong",T99)))</formula>
    </cfRule>
    <cfRule type="containsText" dxfId="94" priority="95" operator="containsText" text="Some">
      <formula>NOT(ISERROR(SEARCH("Some",T99)))</formula>
    </cfRule>
    <cfRule type="containsText" dxfId="93" priority="96" operator="containsText" text="No">
      <formula>NOT(ISERROR(SEARCH("No",T99)))</formula>
    </cfRule>
  </conditionalFormatting>
  <conditionalFormatting sqref="T100">
    <cfRule type="containsText" dxfId="92" priority="91" operator="containsText" text="Strong">
      <formula>NOT(ISERROR(SEARCH("Strong",T100)))</formula>
    </cfRule>
    <cfRule type="containsText" dxfId="91" priority="92" operator="containsText" text="Some">
      <formula>NOT(ISERROR(SEARCH("Some",T100)))</formula>
    </cfRule>
    <cfRule type="containsText" dxfId="90" priority="93" operator="containsText" text="No">
      <formula>NOT(ISERROR(SEARCH("No",T100)))</formula>
    </cfRule>
  </conditionalFormatting>
  <conditionalFormatting sqref="T101:T102">
    <cfRule type="containsText" dxfId="89" priority="88" operator="containsText" text="Strong">
      <formula>NOT(ISERROR(SEARCH("Strong",T101)))</formula>
    </cfRule>
    <cfRule type="containsText" dxfId="88" priority="89" operator="containsText" text="Some">
      <formula>NOT(ISERROR(SEARCH("Some",T101)))</formula>
    </cfRule>
    <cfRule type="containsText" dxfId="87" priority="90" operator="containsText" text="No">
      <formula>NOT(ISERROR(SEARCH("No",T101)))</formula>
    </cfRule>
  </conditionalFormatting>
  <conditionalFormatting sqref="T103:T104">
    <cfRule type="containsText" dxfId="86" priority="85" operator="containsText" text="Strong">
      <formula>NOT(ISERROR(SEARCH("Strong",T103)))</formula>
    </cfRule>
    <cfRule type="containsText" dxfId="85" priority="86" operator="containsText" text="Some">
      <formula>NOT(ISERROR(SEARCH("Some",T103)))</formula>
    </cfRule>
    <cfRule type="containsText" dxfId="84" priority="87" operator="containsText" text="No">
      <formula>NOT(ISERROR(SEARCH("No",T103)))</formula>
    </cfRule>
  </conditionalFormatting>
  <conditionalFormatting sqref="T105:T106">
    <cfRule type="containsText" dxfId="83" priority="82" operator="containsText" text="Strong">
      <formula>NOT(ISERROR(SEARCH("Strong",T105)))</formula>
    </cfRule>
    <cfRule type="containsText" dxfId="82" priority="83" operator="containsText" text="Some">
      <formula>NOT(ISERROR(SEARCH("Some",T105)))</formula>
    </cfRule>
    <cfRule type="containsText" dxfId="81" priority="84" operator="containsText" text="No">
      <formula>NOT(ISERROR(SEARCH("No",T105)))</formula>
    </cfRule>
  </conditionalFormatting>
  <conditionalFormatting sqref="T107:T109">
    <cfRule type="containsText" dxfId="80" priority="79" operator="containsText" text="Strong">
      <formula>NOT(ISERROR(SEARCH("Strong",T107)))</formula>
    </cfRule>
    <cfRule type="containsText" dxfId="79" priority="80" operator="containsText" text="Some">
      <formula>NOT(ISERROR(SEARCH("Some",T107)))</formula>
    </cfRule>
    <cfRule type="containsText" dxfId="78" priority="81" operator="containsText" text="No">
      <formula>NOT(ISERROR(SEARCH("No",T107)))</formula>
    </cfRule>
  </conditionalFormatting>
  <conditionalFormatting sqref="T110:T112">
    <cfRule type="containsText" dxfId="77" priority="76" operator="containsText" text="Strong">
      <formula>NOT(ISERROR(SEARCH("Strong",T110)))</formula>
    </cfRule>
    <cfRule type="containsText" dxfId="76" priority="77" operator="containsText" text="Some">
      <formula>NOT(ISERROR(SEARCH("Some",T110)))</formula>
    </cfRule>
    <cfRule type="containsText" dxfId="75" priority="78" operator="containsText" text="No">
      <formula>NOT(ISERROR(SEARCH("No",T110)))</formula>
    </cfRule>
  </conditionalFormatting>
  <conditionalFormatting sqref="T113:T114">
    <cfRule type="containsText" dxfId="74" priority="73" operator="containsText" text="Strong">
      <formula>NOT(ISERROR(SEARCH("Strong",T113)))</formula>
    </cfRule>
    <cfRule type="containsText" dxfId="73" priority="74" operator="containsText" text="Some">
      <formula>NOT(ISERROR(SEARCH("Some",T113)))</formula>
    </cfRule>
    <cfRule type="containsText" dxfId="72" priority="75" operator="containsText" text="No">
      <formula>NOT(ISERROR(SEARCH("No",T113)))</formula>
    </cfRule>
  </conditionalFormatting>
  <conditionalFormatting sqref="T115:T116">
    <cfRule type="containsText" dxfId="71" priority="70" operator="containsText" text="Strong">
      <formula>NOT(ISERROR(SEARCH("Strong",T115)))</formula>
    </cfRule>
    <cfRule type="containsText" dxfId="70" priority="71" operator="containsText" text="Some">
      <formula>NOT(ISERROR(SEARCH("Some",T115)))</formula>
    </cfRule>
    <cfRule type="containsText" dxfId="69" priority="72" operator="containsText" text="No">
      <formula>NOT(ISERROR(SEARCH("No",T115)))</formula>
    </cfRule>
  </conditionalFormatting>
  <conditionalFormatting sqref="T117:T118">
    <cfRule type="containsText" dxfId="68" priority="67" operator="containsText" text="Strong">
      <formula>NOT(ISERROR(SEARCH("Strong",T117)))</formula>
    </cfRule>
    <cfRule type="containsText" dxfId="67" priority="68" operator="containsText" text="Some">
      <formula>NOT(ISERROR(SEARCH("Some",T117)))</formula>
    </cfRule>
    <cfRule type="containsText" dxfId="66" priority="69" operator="containsText" text="No">
      <formula>NOT(ISERROR(SEARCH("No",T117)))</formula>
    </cfRule>
  </conditionalFormatting>
  <conditionalFormatting sqref="T119">
    <cfRule type="containsText" dxfId="65" priority="64" operator="containsText" text="Strong">
      <formula>NOT(ISERROR(SEARCH("Strong",T119)))</formula>
    </cfRule>
    <cfRule type="containsText" dxfId="64" priority="65" operator="containsText" text="Some">
      <formula>NOT(ISERROR(SEARCH("Some",T119)))</formula>
    </cfRule>
    <cfRule type="containsText" dxfId="63" priority="66" operator="containsText" text="No">
      <formula>NOT(ISERROR(SEARCH("No",T119)))</formula>
    </cfRule>
  </conditionalFormatting>
  <conditionalFormatting sqref="T120:T128">
    <cfRule type="containsText" dxfId="62" priority="61" operator="containsText" text="Strong">
      <formula>NOT(ISERROR(SEARCH("Strong",T120)))</formula>
    </cfRule>
    <cfRule type="containsText" dxfId="61" priority="62" operator="containsText" text="Some">
      <formula>NOT(ISERROR(SEARCH("Some",T120)))</formula>
    </cfRule>
    <cfRule type="containsText" dxfId="60" priority="63" operator="containsText" text="No">
      <formula>NOT(ISERROR(SEARCH("No",T120)))</formula>
    </cfRule>
  </conditionalFormatting>
  <conditionalFormatting sqref="T129">
    <cfRule type="containsText" dxfId="59" priority="58" operator="containsText" text="Strong">
      <formula>NOT(ISERROR(SEARCH("Strong",T129)))</formula>
    </cfRule>
    <cfRule type="containsText" dxfId="58" priority="59" operator="containsText" text="Some">
      <formula>NOT(ISERROR(SEARCH("Some",T129)))</formula>
    </cfRule>
    <cfRule type="containsText" dxfId="57" priority="60" operator="containsText" text="No">
      <formula>NOT(ISERROR(SEARCH("No",T129)))</formula>
    </cfRule>
  </conditionalFormatting>
  <conditionalFormatting sqref="T130">
    <cfRule type="containsText" dxfId="56" priority="55" operator="containsText" text="Strong">
      <formula>NOT(ISERROR(SEARCH("Strong",T130)))</formula>
    </cfRule>
    <cfRule type="containsText" dxfId="55" priority="56" operator="containsText" text="Some">
      <formula>NOT(ISERROR(SEARCH("Some",T130)))</formula>
    </cfRule>
    <cfRule type="containsText" dxfId="54" priority="57" operator="containsText" text="No">
      <formula>NOT(ISERROR(SEARCH("No",T130)))</formula>
    </cfRule>
  </conditionalFormatting>
  <conditionalFormatting sqref="T131:T132">
    <cfRule type="containsText" dxfId="53" priority="52" operator="containsText" text="Strong">
      <formula>NOT(ISERROR(SEARCH("Strong",T131)))</formula>
    </cfRule>
    <cfRule type="containsText" dxfId="52" priority="53" operator="containsText" text="Some">
      <formula>NOT(ISERROR(SEARCH("Some",T131)))</formula>
    </cfRule>
    <cfRule type="containsText" dxfId="51" priority="54" operator="containsText" text="No">
      <formula>NOT(ISERROR(SEARCH("No",T131)))</formula>
    </cfRule>
  </conditionalFormatting>
  <conditionalFormatting sqref="T133">
    <cfRule type="containsText" dxfId="50" priority="49" operator="containsText" text="Strong">
      <formula>NOT(ISERROR(SEARCH("Strong",T133)))</formula>
    </cfRule>
    <cfRule type="containsText" dxfId="49" priority="50" operator="containsText" text="Some">
      <formula>NOT(ISERROR(SEARCH("Some",T133)))</formula>
    </cfRule>
    <cfRule type="containsText" dxfId="48" priority="51" operator="containsText" text="No">
      <formula>NOT(ISERROR(SEARCH("No",T133)))</formula>
    </cfRule>
  </conditionalFormatting>
  <conditionalFormatting sqref="T134:T139">
    <cfRule type="containsText" dxfId="47" priority="46" operator="containsText" text="Strong">
      <formula>NOT(ISERROR(SEARCH("Strong",T134)))</formula>
    </cfRule>
    <cfRule type="containsText" dxfId="46" priority="47" operator="containsText" text="Some">
      <formula>NOT(ISERROR(SEARCH("Some",T134)))</formula>
    </cfRule>
    <cfRule type="containsText" dxfId="45" priority="48" operator="containsText" text="No">
      <formula>NOT(ISERROR(SEARCH("No",T134)))</formula>
    </cfRule>
  </conditionalFormatting>
  <conditionalFormatting sqref="T140">
    <cfRule type="containsText" dxfId="44" priority="43" operator="containsText" text="Strong">
      <formula>NOT(ISERROR(SEARCH("Strong",T140)))</formula>
    </cfRule>
    <cfRule type="containsText" dxfId="43" priority="44" operator="containsText" text="Some">
      <formula>NOT(ISERROR(SEARCH("Some",T140)))</formula>
    </cfRule>
    <cfRule type="containsText" dxfId="42" priority="45" operator="containsText" text="No">
      <formula>NOT(ISERROR(SEARCH("No",T140)))</formula>
    </cfRule>
  </conditionalFormatting>
  <conditionalFormatting sqref="T141">
    <cfRule type="containsText" dxfId="41" priority="40" operator="containsText" text="Strong">
      <formula>NOT(ISERROR(SEARCH("Strong",T141)))</formula>
    </cfRule>
    <cfRule type="containsText" dxfId="40" priority="41" operator="containsText" text="Some">
      <formula>NOT(ISERROR(SEARCH("Some",T141)))</formula>
    </cfRule>
    <cfRule type="containsText" dxfId="39" priority="42" operator="containsText" text="No">
      <formula>NOT(ISERROR(SEARCH("No",T141)))</formula>
    </cfRule>
  </conditionalFormatting>
  <conditionalFormatting sqref="T142">
    <cfRule type="containsText" dxfId="38" priority="37" operator="containsText" text="Strong">
      <formula>NOT(ISERROR(SEARCH("Strong",T142)))</formula>
    </cfRule>
    <cfRule type="containsText" dxfId="37" priority="38" operator="containsText" text="Some">
      <formula>NOT(ISERROR(SEARCH("Some",T142)))</formula>
    </cfRule>
    <cfRule type="containsText" dxfId="36" priority="39" operator="containsText" text="No">
      <formula>NOT(ISERROR(SEARCH("No",T142)))</formula>
    </cfRule>
  </conditionalFormatting>
  <conditionalFormatting sqref="T143:T144">
    <cfRule type="containsText" dxfId="35" priority="34" operator="containsText" text="Strong">
      <formula>NOT(ISERROR(SEARCH("Strong",T143)))</formula>
    </cfRule>
    <cfRule type="containsText" dxfId="34" priority="35" operator="containsText" text="Some">
      <formula>NOT(ISERROR(SEARCH("Some",T143)))</formula>
    </cfRule>
    <cfRule type="containsText" dxfId="33" priority="36" operator="containsText" text="No">
      <formula>NOT(ISERROR(SEARCH("No",T143)))</formula>
    </cfRule>
  </conditionalFormatting>
  <conditionalFormatting sqref="T145">
    <cfRule type="containsText" dxfId="32" priority="31" operator="containsText" text="Strong">
      <formula>NOT(ISERROR(SEARCH("Strong",T145)))</formula>
    </cfRule>
    <cfRule type="containsText" dxfId="31" priority="32" operator="containsText" text="Some">
      <formula>NOT(ISERROR(SEARCH("Some",T145)))</formula>
    </cfRule>
    <cfRule type="containsText" dxfId="30" priority="33" operator="containsText" text="No">
      <formula>NOT(ISERROR(SEARCH("No",T145)))</formula>
    </cfRule>
  </conditionalFormatting>
  <conditionalFormatting sqref="T146:T147">
    <cfRule type="containsText" dxfId="29" priority="28" operator="containsText" text="Strong">
      <formula>NOT(ISERROR(SEARCH("Strong",T146)))</formula>
    </cfRule>
    <cfRule type="containsText" dxfId="28" priority="29" operator="containsText" text="Some">
      <formula>NOT(ISERROR(SEARCH("Some",T146)))</formula>
    </cfRule>
    <cfRule type="containsText" dxfId="27" priority="30" operator="containsText" text="No">
      <formula>NOT(ISERROR(SEARCH("No",T146)))</formula>
    </cfRule>
  </conditionalFormatting>
  <conditionalFormatting sqref="T148">
    <cfRule type="containsText" dxfId="26" priority="25" operator="containsText" text="Strong">
      <formula>NOT(ISERROR(SEARCH("Strong",T148)))</formula>
    </cfRule>
    <cfRule type="containsText" dxfId="25" priority="26" operator="containsText" text="Some">
      <formula>NOT(ISERROR(SEARCH("Some",T148)))</formula>
    </cfRule>
    <cfRule type="containsText" dxfId="24" priority="27" operator="containsText" text="No">
      <formula>NOT(ISERROR(SEARCH("No",T148)))</formula>
    </cfRule>
  </conditionalFormatting>
  <conditionalFormatting sqref="T149">
    <cfRule type="containsText" dxfId="23" priority="22" operator="containsText" text="Strong">
      <formula>NOT(ISERROR(SEARCH("Strong",T149)))</formula>
    </cfRule>
    <cfRule type="containsText" dxfId="22" priority="23" operator="containsText" text="Some">
      <formula>NOT(ISERROR(SEARCH("Some",T149)))</formula>
    </cfRule>
    <cfRule type="containsText" dxfId="21" priority="24" operator="containsText" text="No">
      <formula>NOT(ISERROR(SEARCH("No",T149)))</formula>
    </cfRule>
  </conditionalFormatting>
  <conditionalFormatting sqref="T150">
    <cfRule type="containsText" dxfId="20" priority="19" operator="containsText" text="Strong">
      <formula>NOT(ISERROR(SEARCH("Strong",T150)))</formula>
    </cfRule>
    <cfRule type="containsText" dxfId="19" priority="20" operator="containsText" text="Some">
      <formula>NOT(ISERROR(SEARCH("Some",T150)))</formula>
    </cfRule>
    <cfRule type="containsText" dxfId="18" priority="21" operator="containsText" text="No">
      <formula>NOT(ISERROR(SEARCH("No",T150)))</formula>
    </cfRule>
  </conditionalFormatting>
  <conditionalFormatting sqref="T151">
    <cfRule type="containsText" dxfId="17" priority="16" operator="containsText" text="Strong">
      <formula>NOT(ISERROR(SEARCH("Strong",T151)))</formula>
    </cfRule>
    <cfRule type="containsText" dxfId="16" priority="17" operator="containsText" text="Some">
      <formula>NOT(ISERROR(SEARCH("Some",T151)))</formula>
    </cfRule>
    <cfRule type="containsText" dxfId="15" priority="18" operator="containsText" text="No">
      <formula>NOT(ISERROR(SEARCH("No",T151)))</formula>
    </cfRule>
  </conditionalFormatting>
  <conditionalFormatting sqref="T152">
    <cfRule type="containsText" dxfId="14" priority="13" operator="containsText" text="Strong">
      <formula>NOT(ISERROR(SEARCH("Strong",T152)))</formula>
    </cfRule>
    <cfRule type="containsText" dxfId="13" priority="14" operator="containsText" text="Some">
      <formula>NOT(ISERROR(SEARCH("Some",T152)))</formula>
    </cfRule>
    <cfRule type="containsText" dxfId="12" priority="15" operator="containsText" text="No">
      <formula>NOT(ISERROR(SEARCH("No",T152)))</formula>
    </cfRule>
  </conditionalFormatting>
  <conditionalFormatting sqref="T153">
    <cfRule type="containsText" dxfId="11" priority="10" operator="containsText" text="Strong">
      <formula>NOT(ISERROR(SEARCH("Strong",T153)))</formula>
    </cfRule>
    <cfRule type="containsText" dxfId="10" priority="11" operator="containsText" text="Some">
      <formula>NOT(ISERROR(SEARCH("Some",T153)))</formula>
    </cfRule>
    <cfRule type="containsText" dxfId="9" priority="12" operator="containsText" text="No">
      <formula>NOT(ISERROR(SEARCH("No",T153)))</formula>
    </cfRule>
  </conditionalFormatting>
  <conditionalFormatting sqref="T155">
    <cfRule type="containsText" dxfId="8" priority="7" operator="containsText" text="Strong">
      <formula>NOT(ISERROR(SEARCH("Strong",T155)))</formula>
    </cfRule>
    <cfRule type="containsText" dxfId="7" priority="8" operator="containsText" text="Some">
      <formula>NOT(ISERROR(SEARCH("Some",T155)))</formula>
    </cfRule>
    <cfRule type="containsText" dxfId="6" priority="9" operator="containsText" text="No">
      <formula>NOT(ISERROR(SEARCH("No",T155)))</formula>
    </cfRule>
  </conditionalFormatting>
  <conditionalFormatting sqref="T154">
    <cfRule type="containsText" dxfId="5" priority="4" operator="containsText" text="Strong">
      <formula>NOT(ISERROR(SEARCH("Strong",T154)))</formula>
    </cfRule>
    <cfRule type="containsText" dxfId="4" priority="5" operator="containsText" text="Some">
      <formula>NOT(ISERROR(SEARCH("Some",T154)))</formula>
    </cfRule>
    <cfRule type="containsText" dxfId="3" priority="6" operator="containsText" text="No">
      <formula>NOT(ISERROR(SEARCH("No",T154)))</formula>
    </cfRule>
  </conditionalFormatting>
  <conditionalFormatting sqref="T8">
    <cfRule type="containsText" dxfId="2" priority="1" operator="containsText" text="Strong">
      <formula>NOT(ISERROR(SEARCH("Strong",T8)))</formula>
    </cfRule>
    <cfRule type="containsText" dxfId="1" priority="2" operator="containsText" text="Some">
      <formula>NOT(ISERROR(SEARCH("Some",T8)))</formula>
    </cfRule>
    <cfRule type="containsText" dxfId="0" priority="3" operator="containsText" text="No">
      <formula>NOT(ISERROR(SEARCH("No",T8)))</formula>
    </cfRule>
  </conditionalFormatting>
  <hyperlinks>
    <hyperlink ref="R24" r:id="rId1" xr:uid="{253C27AA-47CD-C042-9384-82A3F0649F18}"/>
    <hyperlink ref="R37" r:id="rId2" xr:uid="{D1D1E47B-C268-AE41-ADCD-520B5B0AF2EA}"/>
    <hyperlink ref="R78" r:id="rId3" xr:uid="{DB67EE9F-37B9-4147-AC4A-65DD909851CB}"/>
    <hyperlink ref="R79" r:id="rId4" xr:uid="{8188A32A-E5AE-4D47-AD78-E456FDB3E75D}"/>
    <hyperlink ref="R80" r:id="rId5" xr:uid="{4ADE5F8D-B59F-C648-B638-2D5F9AC8A9D6}"/>
    <hyperlink ref="R126" r:id="rId6" xr:uid="{C0649330-A1D0-E246-A8D8-FAE032E43C15}"/>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42E69-AAA6-8349-A66C-6F030939ECB6}">
  <sheetPr codeName="Sheet2"/>
  <dimension ref="A2:BU156"/>
  <sheetViews>
    <sheetView zoomScale="80" zoomScaleNormal="80" workbookViewId="0">
      <selection activeCell="A6" sqref="A6"/>
    </sheetView>
  </sheetViews>
  <sheetFormatPr baseColWidth="10" defaultRowHeight="16"/>
  <cols>
    <col min="2" max="2" width="7.83203125" customWidth="1"/>
    <col min="3" max="3" width="33.5" customWidth="1"/>
    <col min="4" max="4" width="15.1640625" customWidth="1"/>
    <col min="5" max="5" width="12.83203125" customWidth="1"/>
    <col min="6" max="6" width="10.6640625" customWidth="1"/>
    <col min="7" max="7" width="29.6640625" customWidth="1"/>
    <col min="8" max="8" width="30.33203125" customWidth="1"/>
    <col min="9" max="9" width="29" customWidth="1"/>
    <col min="10" max="10" width="25.33203125" style="5" customWidth="1"/>
    <col min="11" max="11" width="28.6640625" customWidth="1"/>
    <col min="12" max="12" width="32.83203125" style="5" customWidth="1"/>
    <col min="13" max="13" width="47.5" style="5" customWidth="1"/>
    <col min="14" max="14" width="49.1640625" style="5" customWidth="1"/>
    <col min="15" max="15" width="32.83203125" style="5" customWidth="1"/>
    <col min="16" max="16" width="30.6640625" customWidth="1"/>
    <col min="17" max="17" width="22.33203125" customWidth="1"/>
    <col min="18" max="18" width="32.83203125" customWidth="1"/>
    <col min="19" max="19" width="18.5" customWidth="1"/>
    <col min="20" max="20" width="14.5" customWidth="1"/>
    <col min="21" max="21" width="22.33203125" customWidth="1"/>
    <col min="22" max="22" width="24.5" customWidth="1"/>
    <col min="23" max="23" width="22" customWidth="1"/>
    <col min="24" max="24" width="22.83203125" customWidth="1"/>
    <col min="25" max="39" width="12.83203125" customWidth="1"/>
    <col min="40" max="40" width="12.5" customWidth="1"/>
    <col min="41" max="41" width="12" customWidth="1"/>
    <col min="42" max="42" width="15" customWidth="1"/>
    <col min="43" max="43" width="11" customWidth="1"/>
    <col min="44" max="44" width="10.33203125" customWidth="1"/>
    <col min="45" max="45" width="11" customWidth="1"/>
    <col min="46" max="46" width="12.6640625" customWidth="1"/>
    <col min="47" max="47" width="11.33203125" customWidth="1"/>
    <col min="48" max="48" width="12.6640625" customWidth="1"/>
    <col min="49" max="49" width="13" customWidth="1"/>
    <col min="50" max="50" width="12.6640625" customWidth="1"/>
    <col min="51" max="51" width="12.33203125" customWidth="1"/>
    <col min="52" max="52" width="25" style="5" customWidth="1"/>
    <col min="53" max="53" width="34.83203125" style="5" customWidth="1"/>
    <col min="54" max="58" width="6.83203125" customWidth="1"/>
    <col min="59" max="59" width="28.33203125" customWidth="1"/>
    <col min="60" max="60" width="27" customWidth="1"/>
    <col min="61" max="61" width="27.5" customWidth="1"/>
    <col min="62" max="62" width="22.83203125" customWidth="1"/>
    <col min="63" max="63" width="30" style="5" customWidth="1"/>
    <col min="64" max="64" width="7" customWidth="1"/>
    <col min="65" max="65" width="28.33203125" customWidth="1"/>
    <col min="66" max="66" width="65.33203125" customWidth="1"/>
    <col min="67" max="67" width="17.6640625" customWidth="1"/>
    <col min="68" max="68" width="16" customWidth="1"/>
    <col min="69" max="69" width="13.1640625" customWidth="1"/>
    <col min="70" max="70" width="18" customWidth="1"/>
  </cols>
  <sheetData>
    <row r="2" spans="1:73" ht="25">
      <c r="C2" s="1" t="s">
        <v>0</v>
      </c>
    </row>
    <row r="5" spans="1:73">
      <c r="A5" s="51" t="s">
        <v>1232</v>
      </c>
      <c r="B5" s="15"/>
      <c r="C5" s="15"/>
      <c r="D5" s="15"/>
      <c r="E5" s="15"/>
      <c r="F5" s="15"/>
      <c r="G5" s="52" t="s">
        <v>275</v>
      </c>
      <c r="H5" s="16"/>
      <c r="I5" s="16"/>
      <c r="J5" s="61"/>
      <c r="K5" s="16"/>
      <c r="L5" s="61"/>
      <c r="M5" s="61"/>
      <c r="N5" s="61"/>
      <c r="O5" s="61"/>
      <c r="P5" s="16"/>
      <c r="Q5" s="51" t="s">
        <v>274</v>
      </c>
      <c r="R5" s="15"/>
      <c r="S5" s="52" t="s">
        <v>272</v>
      </c>
      <c r="T5" s="16"/>
      <c r="U5" s="16"/>
      <c r="V5" s="16"/>
      <c r="W5" s="16"/>
      <c r="X5" s="16"/>
      <c r="Y5" s="51" t="s">
        <v>278</v>
      </c>
      <c r="Z5" s="15"/>
      <c r="AA5" s="15"/>
      <c r="AB5" s="15"/>
      <c r="AC5" s="15"/>
      <c r="AD5" s="52" t="s">
        <v>277</v>
      </c>
      <c r="AE5" s="16"/>
      <c r="AF5" s="16"/>
      <c r="AG5" s="16"/>
      <c r="AH5" s="16"/>
      <c r="AI5" s="51" t="s">
        <v>276</v>
      </c>
      <c r="AJ5" s="15"/>
      <c r="AK5" s="15"/>
      <c r="AL5" s="15"/>
      <c r="AM5" s="15"/>
      <c r="AN5" s="52" t="s">
        <v>279</v>
      </c>
      <c r="AO5" s="16"/>
      <c r="AP5" s="16"/>
      <c r="AQ5" s="16"/>
      <c r="AR5" s="16"/>
      <c r="AS5" s="16"/>
      <c r="AT5" s="16"/>
      <c r="AU5" s="16"/>
      <c r="AV5" s="16"/>
      <c r="AW5" s="16"/>
      <c r="AX5" s="16"/>
      <c r="AY5" s="16"/>
      <c r="AZ5" s="61"/>
      <c r="BA5" s="61"/>
      <c r="BB5" s="51" t="s">
        <v>1193</v>
      </c>
      <c r="BC5" s="15"/>
      <c r="BD5" s="15"/>
      <c r="BE5" s="15"/>
      <c r="BF5" s="15"/>
      <c r="BG5" s="52" t="s">
        <v>1189</v>
      </c>
      <c r="BH5" s="16"/>
      <c r="BI5" s="16"/>
      <c r="BJ5" s="16"/>
      <c r="BK5" s="69" t="s">
        <v>301</v>
      </c>
      <c r="BM5" s="100" t="s">
        <v>1166</v>
      </c>
      <c r="BN5" s="100"/>
      <c r="BO5" s="100"/>
      <c r="BP5" s="100"/>
    </row>
    <row r="6" spans="1:73" ht="32" customHeight="1">
      <c r="A6" s="42" t="s">
        <v>239</v>
      </c>
      <c r="B6" s="43" t="s">
        <v>264</v>
      </c>
      <c r="C6" s="43" t="s">
        <v>100</v>
      </c>
      <c r="D6" s="43" t="s">
        <v>101</v>
      </c>
      <c r="E6" s="43" t="s">
        <v>1090</v>
      </c>
      <c r="F6" s="43" t="s">
        <v>266</v>
      </c>
      <c r="G6" s="44" t="s">
        <v>268</v>
      </c>
      <c r="H6" s="44" t="s">
        <v>1168</v>
      </c>
      <c r="I6" s="49" t="s">
        <v>1169</v>
      </c>
      <c r="J6" s="62" t="s">
        <v>1170</v>
      </c>
      <c r="K6" s="49" t="s">
        <v>1171</v>
      </c>
      <c r="L6" s="62" t="s">
        <v>52</v>
      </c>
      <c r="M6" s="62" t="s">
        <v>43</v>
      </c>
      <c r="N6" s="62" t="s">
        <v>20</v>
      </c>
      <c r="O6" s="62" t="s">
        <v>21</v>
      </c>
      <c r="P6" s="49" t="s">
        <v>26</v>
      </c>
      <c r="Q6" s="50" t="s">
        <v>1172</v>
      </c>
      <c r="R6" s="50" t="s">
        <v>1173</v>
      </c>
      <c r="S6" s="49" t="s">
        <v>1174</v>
      </c>
      <c r="T6" s="44" t="s">
        <v>273</v>
      </c>
      <c r="U6" s="49" t="s">
        <v>1175</v>
      </c>
      <c r="V6" s="49" t="s">
        <v>1176</v>
      </c>
      <c r="W6" s="49" t="s">
        <v>1177</v>
      </c>
      <c r="X6" s="49" t="s">
        <v>1178</v>
      </c>
      <c r="Y6" s="43" t="s">
        <v>5</v>
      </c>
      <c r="Z6" s="43" t="s">
        <v>3</v>
      </c>
      <c r="AA6" s="43" t="s">
        <v>4</v>
      </c>
      <c r="AB6" s="43" t="s">
        <v>2</v>
      </c>
      <c r="AC6" s="43" t="s">
        <v>6</v>
      </c>
      <c r="AD6" s="44" t="s">
        <v>7</v>
      </c>
      <c r="AE6" s="44" t="s">
        <v>8</v>
      </c>
      <c r="AF6" s="44" t="s">
        <v>9</v>
      </c>
      <c r="AG6" s="44" t="s">
        <v>10</v>
      </c>
      <c r="AH6" s="44" t="s">
        <v>11</v>
      </c>
      <c r="AI6" s="43" t="s">
        <v>12</v>
      </c>
      <c r="AJ6" s="43" t="s">
        <v>13</v>
      </c>
      <c r="AK6" s="43" t="s">
        <v>14</v>
      </c>
      <c r="AL6" s="43" t="s">
        <v>15</v>
      </c>
      <c r="AM6" s="43" t="s">
        <v>16</v>
      </c>
      <c r="AN6" s="49" t="s">
        <v>1179</v>
      </c>
      <c r="AO6" s="49" t="s">
        <v>1180</v>
      </c>
      <c r="AP6" s="49" t="s">
        <v>1192</v>
      </c>
      <c r="AQ6" s="49" t="s">
        <v>1181</v>
      </c>
      <c r="AR6" s="49" t="s">
        <v>1182</v>
      </c>
      <c r="AS6" s="49" t="s">
        <v>1183</v>
      </c>
      <c r="AT6" s="49" t="s">
        <v>1191</v>
      </c>
      <c r="AU6" s="49" t="s">
        <v>1184</v>
      </c>
      <c r="AV6" s="49" t="s">
        <v>1185</v>
      </c>
      <c r="AW6" s="49" t="s">
        <v>1186</v>
      </c>
      <c r="AX6" s="49" t="s">
        <v>1190</v>
      </c>
      <c r="AY6" s="49" t="s">
        <v>1187</v>
      </c>
      <c r="AZ6" s="62" t="s">
        <v>289</v>
      </c>
      <c r="BA6" s="62" t="s">
        <v>288</v>
      </c>
      <c r="BB6" s="43" t="s">
        <v>290</v>
      </c>
      <c r="BC6" s="43" t="s">
        <v>291</v>
      </c>
      <c r="BD6" s="43" t="s">
        <v>292</v>
      </c>
      <c r="BE6" s="43" t="s">
        <v>293</v>
      </c>
      <c r="BF6" s="43" t="s">
        <v>294</v>
      </c>
      <c r="BG6" s="49" t="s">
        <v>298</v>
      </c>
      <c r="BH6" s="49" t="s">
        <v>300</v>
      </c>
      <c r="BI6" s="45" t="s">
        <v>17</v>
      </c>
      <c r="BJ6" s="44" t="s">
        <v>295</v>
      </c>
      <c r="BK6" s="70" t="s">
        <v>1188</v>
      </c>
      <c r="BL6" s="46"/>
      <c r="BM6" s="47" t="s">
        <v>1164</v>
      </c>
      <c r="BN6" s="48" t="s">
        <v>1165</v>
      </c>
      <c r="BO6" s="48" t="s">
        <v>176</v>
      </c>
      <c r="BP6" s="48" t="s">
        <v>263</v>
      </c>
      <c r="BQ6" s="80" t="s">
        <v>1260</v>
      </c>
      <c r="BR6" s="80" t="s">
        <v>1261</v>
      </c>
    </row>
    <row r="7" spans="1:73" ht="16" customHeight="1">
      <c r="A7">
        <v>1</v>
      </c>
      <c r="B7" t="s">
        <v>265</v>
      </c>
      <c r="C7" t="s">
        <v>0</v>
      </c>
      <c r="D7" t="s">
        <v>1</v>
      </c>
      <c r="E7" t="str">
        <f>RIGHT(D7,2)</f>
        <v>NY</v>
      </c>
      <c r="F7" t="s">
        <v>267</v>
      </c>
      <c r="G7" t="s">
        <v>269</v>
      </c>
      <c r="H7">
        <v>143</v>
      </c>
      <c r="I7" t="s">
        <v>299</v>
      </c>
      <c r="J7" s="5" t="s">
        <v>303</v>
      </c>
      <c r="K7" t="s">
        <v>299</v>
      </c>
      <c r="L7" s="5" t="s">
        <v>303</v>
      </c>
      <c r="M7" s="5" t="s">
        <v>304</v>
      </c>
      <c r="N7" s="5" t="s">
        <v>303</v>
      </c>
      <c r="O7" s="5" t="s">
        <v>303</v>
      </c>
      <c r="P7" t="s">
        <v>28</v>
      </c>
      <c r="Q7" t="s">
        <v>304</v>
      </c>
      <c r="R7" t="s">
        <v>270</v>
      </c>
      <c r="S7" s="2">
        <v>0.8</v>
      </c>
      <c r="T7" s="2">
        <v>0.01</v>
      </c>
      <c r="U7" s="2">
        <v>0.78</v>
      </c>
      <c r="V7" s="2">
        <v>0.8</v>
      </c>
      <c r="W7" s="2">
        <v>0.69</v>
      </c>
      <c r="X7" s="2">
        <v>0.88</v>
      </c>
      <c r="Y7">
        <v>504</v>
      </c>
      <c r="Z7">
        <v>506</v>
      </c>
      <c r="AA7">
        <v>510</v>
      </c>
      <c r="AB7">
        <v>513</v>
      </c>
      <c r="AC7">
        <v>515</v>
      </c>
      <c r="AD7">
        <v>3.4</v>
      </c>
      <c r="AE7">
        <v>3.6</v>
      </c>
      <c r="AF7">
        <v>3.73</v>
      </c>
      <c r="AG7">
        <v>3.87</v>
      </c>
      <c r="AH7">
        <v>3.95</v>
      </c>
      <c r="AI7">
        <v>3.27</v>
      </c>
      <c r="AJ7">
        <v>3.47</v>
      </c>
      <c r="AK7">
        <v>3.66</v>
      </c>
      <c r="AL7">
        <v>3.84</v>
      </c>
      <c r="AM7">
        <v>3.95</v>
      </c>
      <c r="AN7">
        <v>2223</v>
      </c>
      <c r="AO7">
        <v>11502</v>
      </c>
      <c r="AP7">
        <v>14</v>
      </c>
      <c r="AQ7">
        <v>13739</v>
      </c>
      <c r="AR7">
        <v>259</v>
      </c>
      <c r="AS7">
        <v>468</v>
      </c>
      <c r="AT7">
        <v>0</v>
      </c>
      <c r="AU7">
        <v>727</v>
      </c>
      <c r="AV7">
        <v>48</v>
      </c>
      <c r="AW7">
        <v>95</v>
      </c>
      <c r="AX7">
        <v>0</v>
      </c>
      <c r="AY7">
        <v>143</v>
      </c>
      <c r="AZ7" s="66">
        <v>0.17</v>
      </c>
      <c r="BA7" s="5">
        <v>2</v>
      </c>
      <c r="BB7">
        <v>0</v>
      </c>
      <c r="BC7">
        <v>80</v>
      </c>
      <c r="BD7">
        <v>59</v>
      </c>
      <c r="BE7">
        <v>4</v>
      </c>
      <c r="BF7">
        <v>0</v>
      </c>
      <c r="BG7" t="s">
        <v>299</v>
      </c>
      <c r="BH7" t="s">
        <v>269</v>
      </c>
      <c r="BI7" t="s">
        <v>297</v>
      </c>
      <c r="BJ7" t="s">
        <v>296</v>
      </c>
      <c r="BK7" s="66">
        <v>0.05</v>
      </c>
      <c r="BL7" s="2"/>
      <c r="BM7">
        <v>0</v>
      </c>
      <c r="BN7" t="s">
        <v>270</v>
      </c>
      <c r="BO7">
        <f>IFERROR(AJ7-AI7,"")</f>
        <v>0.20000000000000018</v>
      </c>
      <c r="BP7">
        <f>IFERROR(Z7-Y7,"")</f>
        <v>2</v>
      </c>
      <c r="BQ7" s="20">
        <f>(BB7+BC7)/SUM(BB7:BF7)</f>
        <v>0.55944055944055948</v>
      </c>
      <c r="BR7" s="20">
        <f>(BD7+BE7+BF7)/SUM(BB7:BF7)</f>
        <v>0.44055944055944057</v>
      </c>
      <c r="BS7" s="20"/>
      <c r="BT7" s="20"/>
      <c r="BU7" s="20"/>
    </row>
    <row r="8" spans="1:73">
      <c r="A8">
        <f>A7+1</f>
        <v>2</v>
      </c>
      <c r="B8" t="s">
        <v>265</v>
      </c>
      <c r="C8" t="s">
        <v>18</v>
      </c>
      <c r="D8" t="s">
        <v>19</v>
      </c>
      <c r="E8" t="str">
        <f t="shared" ref="E8:E64" si="0">RIGHT(D8,2)</f>
        <v>NY</v>
      </c>
      <c r="F8" t="s">
        <v>267</v>
      </c>
      <c r="G8" t="s">
        <v>302</v>
      </c>
      <c r="H8">
        <v>183</v>
      </c>
      <c r="I8" t="s">
        <v>299</v>
      </c>
      <c r="J8" s="5" t="s">
        <v>303</v>
      </c>
      <c r="K8" t="s">
        <v>299</v>
      </c>
      <c r="L8" s="5" t="s">
        <v>303</v>
      </c>
      <c r="M8" s="5" t="s">
        <v>304</v>
      </c>
      <c r="N8" s="5">
        <v>3.3</v>
      </c>
      <c r="O8" s="5" t="s">
        <v>305</v>
      </c>
      <c r="P8" t="s">
        <v>28</v>
      </c>
      <c r="Q8" t="s">
        <v>304</v>
      </c>
      <c r="R8" t="s">
        <v>306</v>
      </c>
      <c r="S8" s="2">
        <v>0.88</v>
      </c>
      <c r="T8" s="2">
        <v>0</v>
      </c>
      <c r="U8" s="2">
        <v>0.85</v>
      </c>
      <c r="V8" s="2">
        <v>0.88</v>
      </c>
      <c r="W8" s="2">
        <v>0.48</v>
      </c>
      <c r="X8" s="2">
        <v>0.97</v>
      </c>
      <c r="Y8">
        <v>509</v>
      </c>
      <c r="Z8">
        <v>513</v>
      </c>
      <c r="AA8">
        <v>516</v>
      </c>
      <c r="AB8">
        <v>518</v>
      </c>
      <c r="AC8">
        <v>520</v>
      </c>
      <c r="AD8">
        <v>3.43</v>
      </c>
      <c r="AE8">
        <v>3.66</v>
      </c>
      <c r="AF8">
        <v>3.82</v>
      </c>
      <c r="AG8">
        <v>3.92</v>
      </c>
      <c r="AH8">
        <v>3.96</v>
      </c>
      <c r="AI8">
        <v>3.28</v>
      </c>
      <c r="AJ8">
        <v>3.56</v>
      </c>
      <c r="AK8">
        <v>3.77</v>
      </c>
      <c r="AL8">
        <v>3.91</v>
      </c>
      <c r="AM8">
        <v>3.97</v>
      </c>
      <c r="AN8">
        <v>1979</v>
      </c>
      <c r="AO8">
        <v>7714</v>
      </c>
      <c r="AP8">
        <v>74</v>
      </c>
      <c r="AQ8">
        <v>9767</v>
      </c>
      <c r="AR8">
        <v>476</v>
      </c>
      <c r="AS8">
        <v>638</v>
      </c>
      <c r="AT8">
        <v>0</v>
      </c>
      <c r="AU8">
        <v>1114</v>
      </c>
      <c r="AV8">
        <v>97</v>
      </c>
      <c r="AW8">
        <v>84</v>
      </c>
      <c r="AX8">
        <v>2</v>
      </c>
      <c r="AY8">
        <v>183</v>
      </c>
      <c r="AZ8" s="66">
        <v>7.0000000000000007E-2</v>
      </c>
      <c r="BA8" s="5" t="s">
        <v>307</v>
      </c>
      <c r="BB8">
        <v>0</v>
      </c>
      <c r="BC8">
        <v>106</v>
      </c>
      <c r="BD8">
        <v>72</v>
      </c>
      <c r="BE8">
        <v>5</v>
      </c>
      <c r="BF8">
        <v>0</v>
      </c>
      <c r="BG8" t="s">
        <v>304</v>
      </c>
      <c r="BH8" t="s">
        <v>308</v>
      </c>
      <c r="BI8" t="s">
        <v>32</v>
      </c>
      <c r="BJ8" t="s">
        <v>299</v>
      </c>
      <c r="BK8" s="66">
        <v>0.32</v>
      </c>
      <c r="BL8" s="2"/>
      <c r="BM8">
        <v>3</v>
      </c>
      <c r="BN8" t="s">
        <v>22</v>
      </c>
      <c r="BO8">
        <f t="shared" ref="BO8:BO71" si="1">IFERROR(AJ8-AI8,"")</f>
        <v>0.28000000000000025</v>
      </c>
      <c r="BP8">
        <f t="shared" ref="BP8:BP71" si="2">IFERROR(Z8-Y8,"")</f>
        <v>4</v>
      </c>
      <c r="BQ8" s="20">
        <f t="shared" ref="BQ8:BQ71" si="3">(BB8+BC8)/SUM(BB8:BF8)</f>
        <v>0.57923497267759561</v>
      </c>
      <c r="BR8" s="20">
        <f t="shared" ref="BR8:BR71" si="4">(BD8+BE8+BF8)/SUM(BB8:BF8)</f>
        <v>0.42076502732240439</v>
      </c>
      <c r="BS8" s="20"/>
    </row>
    <row r="9" spans="1:73">
      <c r="A9">
        <f t="shared" ref="A9:A72" si="5">A8+1</f>
        <v>3</v>
      </c>
      <c r="B9" t="s">
        <v>265</v>
      </c>
      <c r="C9" t="s">
        <v>24</v>
      </c>
      <c r="D9" t="s">
        <v>25</v>
      </c>
      <c r="E9" t="str">
        <f t="shared" si="0"/>
        <v>TX</v>
      </c>
      <c r="F9" t="s">
        <v>267</v>
      </c>
      <c r="G9" t="s">
        <v>302</v>
      </c>
      <c r="H9">
        <v>186</v>
      </c>
      <c r="I9" t="s">
        <v>299</v>
      </c>
      <c r="J9" s="5" t="s">
        <v>303</v>
      </c>
      <c r="K9" t="s">
        <v>299</v>
      </c>
      <c r="L9" s="5" t="s">
        <v>303</v>
      </c>
      <c r="M9" s="5" t="s">
        <v>303</v>
      </c>
      <c r="N9" s="5" t="s">
        <v>303</v>
      </c>
      <c r="O9" s="5" t="s">
        <v>303</v>
      </c>
      <c r="P9" t="s">
        <v>27</v>
      </c>
      <c r="Q9" t="s">
        <v>304</v>
      </c>
      <c r="R9" t="s">
        <v>309</v>
      </c>
      <c r="S9" s="2">
        <v>0.86</v>
      </c>
      <c r="T9" s="2">
        <v>0.01</v>
      </c>
      <c r="U9" s="2">
        <v>0.9</v>
      </c>
      <c r="V9" s="2">
        <v>0.85</v>
      </c>
      <c r="W9" s="2">
        <v>0.27</v>
      </c>
      <c r="X9" s="2">
        <v>0.96</v>
      </c>
      <c r="Y9">
        <v>511</v>
      </c>
      <c r="Z9">
        <v>515</v>
      </c>
      <c r="AA9">
        <v>518</v>
      </c>
      <c r="AB9">
        <v>521</v>
      </c>
      <c r="AC9">
        <v>524</v>
      </c>
      <c r="AD9">
        <v>3.68</v>
      </c>
      <c r="AE9">
        <v>3.81</v>
      </c>
      <c r="AF9">
        <v>3.92</v>
      </c>
      <c r="AG9">
        <v>3.98</v>
      </c>
      <c r="AH9">
        <v>4</v>
      </c>
      <c r="AI9">
        <v>3.59</v>
      </c>
      <c r="AJ9">
        <v>3.75</v>
      </c>
      <c r="AK9">
        <v>3.91</v>
      </c>
      <c r="AL9">
        <v>3.99</v>
      </c>
      <c r="AM9">
        <v>4</v>
      </c>
      <c r="AN9">
        <v>2330</v>
      </c>
      <c r="AO9">
        <v>5198</v>
      </c>
      <c r="AP9">
        <v>170</v>
      </c>
      <c r="AQ9">
        <v>7698</v>
      </c>
      <c r="AR9">
        <v>580</v>
      </c>
      <c r="AS9">
        <v>272</v>
      </c>
      <c r="AT9">
        <v>0</v>
      </c>
      <c r="AU9">
        <v>852</v>
      </c>
      <c r="AV9">
        <v>159</v>
      </c>
      <c r="AW9">
        <v>26</v>
      </c>
      <c r="AX9">
        <v>0</v>
      </c>
      <c r="AY9">
        <v>185</v>
      </c>
      <c r="AZ9" s="66">
        <v>0.04</v>
      </c>
      <c r="BA9" s="5" t="s">
        <v>269</v>
      </c>
      <c r="BB9">
        <v>0</v>
      </c>
      <c r="BC9">
        <v>161</v>
      </c>
      <c r="BD9">
        <v>23</v>
      </c>
      <c r="BE9">
        <v>1</v>
      </c>
      <c r="BF9">
        <v>0</v>
      </c>
      <c r="BG9" t="s">
        <v>304</v>
      </c>
      <c r="BH9" t="s">
        <v>310</v>
      </c>
      <c r="BI9" s="17" t="s">
        <v>311</v>
      </c>
      <c r="BJ9" t="s">
        <v>312</v>
      </c>
      <c r="BK9" s="66">
        <v>0.12</v>
      </c>
      <c r="BL9" s="2"/>
      <c r="BM9">
        <v>1</v>
      </c>
      <c r="BN9" t="s">
        <v>22</v>
      </c>
      <c r="BO9">
        <f t="shared" si="1"/>
        <v>0.16000000000000014</v>
      </c>
      <c r="BP9">
        <f t="shared" si="2"/>
        <v>4</v>
      </c>
      <c r="BQ9" s="20">
        <f t="shared" si="3"/>
        <v>0.87027027027027026</v>
      </c>
      <c r="BR9" s="20">
        <f t="shared" si="4"/>
        <v>0.12972972972972974</v>
      </c>
    </row>
    <row r="10" spans="1:73">
      <c r="A10">
        <f t="shared" si="5"/>
        <v>4</v>
      </c>
      <c r="B10" t="s">
        <v>265</v>
      </c>
      <c r="C10" t="s">
        <v>29</v>
      </c>
      <c r="D10" t="s">
        <v>30</v>
      </c>
      <c r="E10" t="str">
        <f t="shared" si="0"/>
        <v>MA</v>
      </c>
      <c r="F10" t="s">
        <v>267</v>
      </c>
      <c r="G10" t="s">
        <v>302</v>
      </c>
      <c r="H10">
        <v>120</v>
      </c>
      <c r="I10" t="s">
        <v>299</v>
      </c>
      <c r="J10" s="5" t="s">
        <v>31</v>
      </c>
      <c r="K10" t="s">
        <v>299</v>
      </c>
      <c r="L10" s="5" t="s">
        <v>31</v>
      </c>
      <c r="M10" s="5" t="s">
        <v>304</v>
      </c>
      <c r="N10" s="5" t="s">
        <v>303</v>
      </c>
      <c r="O10" s="5" t="s">
        <v>61</v>
      </c>
      <c r="P10" t="s">
        <v>27</v>
      </c>
      <c r="Q10" t="s">
        <v>304</v>
      </c>
      <c r="R10" t="s">
        <v>313</v>
      </c>
      <c r="S10" s="2">
        <v>0.86</v>
      </c>
      <c r="T10" s="2">
        <v>0</v>
      </c>
      <c r="U10" s="2">
        <v>0.8</v>
      </c>
      <c r="V10" s="2">
        <v>0.84</v>
      </c>
      <c r="W10" s="2">
        <v>0.44</v>
      </c>
      <c r="X10" s="2">
        <v>0.94</v>
      </c>
      <c r="Y10">
        <v>512</v>
      </c>
      <c r="Z10">
        <v>516</v>
      </c>
      <c r="AA10">
        <v>519</v>
      </c>
      <c r="AB10">
        <v>521</v>
      </c>
      <c r="AC10">
        <v>524</v>
      </c>
      <c r="AD10">
        <v>3.56</v>
      </c>
      <c r="AE10">
        <v>3.7</v>
      </c>
      <c r="AF10">
        <v>3.86</v>
      </c>
      <c r="AG10">
        <v>3.95</v>
      </c>
      <c r="AH10">
        <v>3.99</v>
      </c>
      <c r="AI10">
        <v>3.4</v>
      </c>
      <c r="AJ10">
        <v>3.6</v>
      </c>
      <c r="AK10">
        <v>3.84</v>
      </c>
      <c r="AL10">
        <v>3.95</v>
      </c>
      <c r="AM10">
        <v>4</v>
      </c>
      <c r="AN10">
        <v>950</v>
      </c>
      <c r="AO10">
        <v>10187</v>
      </c>
      <c r="AP10">
        <v>870</v>
      </c>
      <c r="AQ10">
        <v>12007</v>
      </c>
      <c r="AR10">
        <v>119</v>
      </c>
      <c r="AS10">
        <v>848</v>
      </c>
      <c r="AT10">
        <v>26</v>
      </c>
      <c r="AU10">
        <v>993</v>
      </c>
      <c r="AV10">
        <v>19</v>
      </c>
      <c r="AW10">
        <v>127</v>
      </c>
      <c r="AX10">
        <v>5</v>
      </c>
      <c r="AY10">
        <v>151</v>
      </c>
      <c r="AZ10" s="66">
        <v>0.23</v>
      </c>
      <c r="BA10" s="5" t="s">
        <v>314</v>
      </c>
      <c r="BB10">
        <v>0</v>
      </c>
      <c r="BC10">
        <v>93</v>
      </c>
      <c r="BD10">
        <v>56</v>
      </c>
      <c r="BE10">
        <v>2</v>
      </c>
      <c r="BF10">
        <v>0</v>
      </c>
      <c r="BG10" t="s">
        <v>299</v>
      </c>
      <c r="BH10" t="s">
        <v>269</v>
      </c>
      <c r="BI10" t="s">
        <v>315</v>
      </c>
      <c r="BJ10" t="s">
        <v>299</v>
      </c>
      <c r="BK10" s="66">
        <v>0.1</v>
      </c>
      <c r="BL10" s="2"/>
      <c r="BM10">
        <v>10</v>
      </c>
      <c r="BN10" t="s">
        <v>22</v>
      </c>
      <c r="BO10">
        <f t="shared" si="1"/>
        <v>0.20000000000000018</v>
      </c>
      <c r="BP10">
        <f t="shared" si="2"/>
        <v>4</v>
      </c>
      <c r="BQ10" s="20">
        <f t="shared" si="3"/>
        <v>0.61589403973509937</v>
      </c>
      <c r="BR10" s="20">
        <f t="shared" si="4"/>
        <v>0.38410596026490068</v>
      </c>
    </row>
    <row r="11" spans="1:73">
      <c r="A11">
        <f t="shared" si="5"/>
        <v>5</v>
      </c>
      <c r="B11" t="s">
        <v>265</v>
      </c>
      <c r="C11" t="s">
        <v>33</v>
      </c>
      <c r="D11" t="s">
        <v>34</v>
      </c>
      <c r="E11" t="str">
        <f t="shared" si="0"/>
        <v>NC</v>
      </c>
      <c r="F11" t="s">
        <v>316</v>
      </c>
      <c r="G11" t="s">
        <v>302</v>
      </c>
      <c r="H11">
        <v>86</v>
      </c>
      <c r="I11" t="s">
        <v>299</v>
      </c>
      <c r="J11" s="63" t="s">
        <v>22</v>
      </c>
      <c r="K11" t="s">
        <v>299</v>
      </c>
      <c r="L11" s="5" t="s">
        <v>303</v>
      </c>
      <c r="M11" s="5" t="s">
        <v>304</v>
      </c>
      <c r="N11" s="5" t="s">
        <v>303</v>
      </c>
      <c r="O11" s="5" t="s">
        <v>303</v>
      </c>
      <c r="P11" t="s">
        <v>28</v>
      </c>
      <c r="Q11" t="s">
        <v>299</v>
      </c>
      <c r="S11" s="2">
        <v>0.86</v>
      </c>
      <c r="T11" s="2">
        <v>0.02</v>
      </c>
      <c r="U11" s="2">
        <v>0.83</v>
      </c>
      <c r="V11" s="2">
        <v>0.83</v>
      </c>
      <c r="W11" s="2">
        <v>0.72</v>
      </c>
      <c r="X11" s="2">
        <v>0.87</v>
      </c>
      <c r="Y11">
        <v>498</v>
      </c>
      <c r="Z11">
        <v>502</v>
      </c>
      <c r="AA11">
        <v>508</v>
      </c>
      <c r="AB11">
        <v>513</v>
      </c>
      <c r="AC11">
        <v>517</v>
      </c>
      <c r="AD11">
        <v>3.16</v>
      </c>
      <c r="AE11">
        <v>3.45</v>
      </c>
      <c r="AF11">
        <v>3.63</v>
      </c>
      <c r="AG11">
        <v>3.84</v>
      </c>
      <c r="AH11">
        <v>3.98</v>
      </c>
      <c r="AI11">
        <v>2.88</v>
      </c>
      <c r="AJ11">
        <v>3.24</v>
      </c>
      <c r="AK11">
        <v>3.53</v>
      </c>
      <c r="AL11">
        <v>3.82</v>
      </c>
      <c r="AM11">
        <v>3.99</v>
      </c>
      <c r="AN11">
        <v>1204</v>
      </c>
      <c r="AO11">
        <v>3</v>
      </c>
      <c r="AP11">
        <v>2</v>
      </c>
      <c r="AQ11">
        <v>1209</v>
      </c>
      <c r="AR11">
        <v>405</v>
      </c>
      <c r="AS11">
        <v>0</v>
      </c>
      <c r="AT11">
        <v>0</v>
      </c>
      <c r="AU11">
        <v>405</v>
      </c>
      <c r="AV11">
        <v>86</v>
      </c>
      <c r="AW11">
        <v>0</v>
      </c>
      <c r="AX11">
        <v>0</v>
      </c>
      <c r="AY11">
        <v>86</v>
      </c>
      <c r="AZ11" s="66">
        <v>0.37</v>
      </c>
      <c r="BA11" s="5" t="s">
        <v>269</v>
      </c>
      <c r="BB11">
        <v>0</v>
      </c>
      <c r="BC11">
        <v>24</v>
      </c>
      <c r="BD11">
        <v>55</v>
      </c>
      <c r="BE11">
        <v>5</v>
      </c>
      <c r="BF11">
        <v>2</v>
      </c>
      <c r="BG11" t="s">
        <v>299</v>
      </c>
      <c r="BH11" t="s">
        <v>318</v>
      </c>
      <c r="BI11" t="s">
        <v>319</v>
      </c>
      <c r="BJ11" t="s">
        <v>304</v>
      </c>
      <c r="BK11" s="66">
        <v>0.12</v>
      </c>
      <c r="BL11" s="2"/>
      <c r="BM11">
        <v>0</v>
      </c>
      <c r="BN11" t="s">
        <v>317</v>
      </c>
      <c r="BO11">
        <f>IFERROR(AJ11-AI11,"")</f>
        <v>0.36000000000000032</v>
      </c>
      <c r="BP11">
        <f>IFERROR(Z11-Y11,"")</f>
        <v>4</v>
      </c>
      <c r="BQ11" s="20">
        <f t="shared" si="3"/>
        <v>0.27906976744186046</v>
      </c>
      <c r="BR11" s="20">
        <f t="shared" si="4"/>
        <v>0.72093023255813948</v>
      </c>
    </row>
    <row r="12" spans="1:73">
      <c r="A12">
        <f t="shared" si="5"/>
        <v>6</v>
      </c>
      <c r="B12" t="s">
        <v>265</v>
      </c>
      <c r="C12" t="s">
        <v>35</v>
      </c>
      <c r="D12" t="s">
        <v>36</v>
      </c>
      <c r="E12" t="str">
        <f t="shared" si="0"/>
        <v>CA</v>
      </c>
      <c r="F12" t="s">
        <v>267</v>
      </c>
      <c r="G12" t="s">
        <v>302</v>
      </c>
      <c r="H12">
        <v>100</v>
      </c>
      <c r="I12" t="s">
        <v>304</v>
      </c>
      <c r="J12" s="5">
        <v>497</v>
      </c>
      <c r="K12" t="s">
        <v>304</v>
      </c>
      <c r="L12" s="5" t="s">
        <v>62</v>
      </c>
      <c r="M12" s="5" t="s">
        <v>304</v>
      </c>
      <c r="N12" s="5">
        <v>2.8</v>
      </c>
      <c r="O12" s="5" t="s">
        <v>303</v>
      </c>
      <c r="P12" t="s">
        <v>37</v>
      </c>
      <c r="Q12" t="s">
        <v>304</v>
      </c>
      <c r="R12" t="s">
        <v>320</v>
      </c>
      <c r="S12" s="2">
        <v>0.79</v>
      </c>
      <c r="T12" s="2">
        <v>0</v>
      </c>
      <c r="U12" s="2">
        <v>0.76</v>
      </c>
      <c r="V12" s="2">
        <v>0.88</v>
      </c>
      <c r="W12" s="2">
        <v>0.44</v>
      </c>
      <c r="X12" s="2">
        <v>0.95</v>
      </c>
      <c r="Y12">
        <v>509</v>
      </c>
      <c r="Z12">
        <v>511</v>
      </c>
      <c r="AA12">
        <v>514</v>
      </c>
      <c r="AB12">
        <v>517</v>
      </c>
      <c r="AC12">
        <v>521</v>
      </c>
      <c r="AD12">
        <v>3.5</v>
      </c>
      <c r="AE12">
        <v>3.66</v>
      </c>
      <c r="AF12">
        <v>3.81</v>
      </c>
      <c r="AG12">
        <v>3.91</v>
      </c>
      <c r="AH12">
        <v>3.98</v>
      </c>
      <c r="AI12">
        <v>3.38</v>
      </c>
      <c r="AJ12">
        <v>3.55</v>
      </c>
      <c r="AK12">
        <v>3.77</v>
      </c>
      <c r="AL12">
        <v>3.9</v>
      </c>
      <c r="AM12">
        <v>3.99</v>
      </c>
      <c r="AN12">
        <v>3670</v>
      </c>
      <c r="AO12">
        <v>2218</v>
      </c>
      <c r="AP12">
        <v>64</v>
      </c>
      <c r="AQ12">
        <v>5952</v>
      </c>
      <c r="AR12">
        <v>283</v>
      </c>
      <c r="AS12">
        <v>30</v>
      </c>
      <c r="AT12">
        <v>0</v>
      </c>
      <c r="AU12">
        <v>313</v>
      </c>
      <c r="AV12">
        <v>103</v>
      </c>
      <c r="AW12">
        <v>7</v>
      </c>
      <c r="AX12">
        <v>0</v>
      </c>
      <c r="AY12">
        <v>110</v>
      </c>
      <c r="AZ12" s="66">
        <v>0.21</v>
      </c>
      <c r="BA12" s="5">
        <v>5</v>
      </c>
      <c r="BB12">
        <v>1</v>
      </c>
      <c r="BC12">
        <v>53</v>
      </c>
      <c r="BD12">
        <v>51</v>
      </c>
      <c r="BE12">
        <v>5</v>
      </c>
      <c r="BF12">
        <v>0</v>
      </c>
      <c r="BG12" t="s">
        <v>304</v>
      </c>
      <c r="BH12" t="s">
        <v>321</v>
      </c>
      <c r="BI12" t="s">
        <v>322</v>
      </c>
      <c r="BJ12" t="s">
        <v>323</v>
      </c>
      <c r="BK12" s="66">
        <v>0.22</v>
      </c>
      <c r="BL12" s="2"/>
      <c r="BM12">
        <v>3</v>
      </c>
      <c r="BN12" t="s">
        <v>22</v>
      </c>
      <c r="BO12">
        <f t="shared" si="1"/>
        <v>0.16999999999999993</v>
      </c>
      <c r="BP12">
        <f t="shared" si="2"/>
        <v>2</v>
      </c>
      <c r="BQ12" s="20">
        <f t="shared" si="3"/>
        <v>0.49090909090909091</v>
      </c>
      <c r="BR12" s="20">
        <f t="shared" si="4"/>
        <v>0.50909090909090904</v>
      </c>
    </row>
    <row r="13" spans="1:73">
      <c r="A13">
        <f t="shared" si="5"/>
        <v>7</v>
      </c>
      <c r="B13" t="s">
        <v>265</v>
      </c>
      <c r="C13" t="s">
        <v>38</v>
      </c>
      <c r="D13" t="s">
        <v>39</v>
      </c>
      <c r="E13" t="str">
        <f t="shared" si="0"/>
        <v>CA</v>
      </c>
      <c r="F13" t="s">
        <v>267</v>
      </c>
      <c r="G13" t="s">
        <v>302</v>
      </c>
      <c r="H13">
        <v>130</v>
      </c>
      <c r="I13" t="s">
        <v>304</v>
      </c>
      <c r="J13" s="5">
        <v>504</v>
      </c>
      <c r="K13" t="s">
        <v>304</v>
      </c>
      <c r="L13" s="5" t="s">
        <v>63</v>
      </c>
      <c r="M13" s="5" t="s">
        <v>304</v>
      </c>
      <c r="N13" s="5">
        <v>3</v>
      </c>
      <c r="O13" s="5">
        <v>3</v>
      </c>
      <c r="P13" t="s">
        <v>28</v>
      </c>
      <c r="Q13" t="s">
        <v>304</v>
      </c>
      <c r="R13" t="s">
        <v>304</v>
      </c>
      <c r="S13" s="2">
        <v>0.81</v>
      </c>
      <c r="T13" s="2">
        <v>0</v>
      </c>
      <c r="U13" s="2">
        <v>0.81</v>
      </c>
      <c r="V13" s="2">
        <v>0.92</v>
      </c>
      <c r="W13" s="2">
        <v>0.56000000000000005</v>
      </c>
      <c r="X13" s="2">
        <v>0.92</v>
      </c>
      <c r="Y13">
        <v>508</v>
      </c>
      <c r="Z13">
        <v>511</v>
      </c>
      <c r="AA13">
        <v>514</v>
      </c>
      <c r="AB13">
        <v>517</v>
      </c>
      <c r="AC13">
        <v>520</v>
      </c>
      <c r="AD13">
        <v>3.33</v>
      </c>
      <c r="AE13">
        <v>3.53</v>
      </c>
      <c r="AF13">
        <v>3.73</v>
      </c>
      <c r="AG13">
        <v>3.86</v>
      </c>
      <c r="AH13">
        <v>3.96</v>
      </c>
      <c r="AI13">
        <v>3.19</v>
      </c>
      <c r="AJ13">
        <v>3.46</v>
      </c>
      <c r="AK13">
        <v>3.7</v>
      </c>
      <c r="AL13">
        <v>3.86</v>
      </c>
      <c r="AM13">
        <v>3.95</v>
      </c>
      <c r="AN13">
        <v>3955</v>
      </c>
      <c r="AO13">
        <v>2264</v>
      </c>
      <c r="AP13">
        <v>87</v>
      </c>
      <c r="AQ13">
        <v>6306</v>
      </c>
      <c r="AR13">
        <v>519</v>
      </c>
      <c r="AS13">
        <v>10</v>
      </c>
      <c r="AT13">
        <v>0</v>
      </c>
      <c r="AU13">
        <v>529</v>
      </c>
      <c r="AV13">
        <v>126</v>
      </c>
      <c r="AW13">
        <v>3</v>
      </c>
      <c r="AX13">
        <v>0</v>
      </c>
      <c r="AY13">
        <v>129</v>
      </c>
      <c r="AZ13" s="66">
        <v>0.19</v>
      </c>
      <c r="BA13" s="5" t="s">
        <v>269</v>
      </c>
      <c r="BB13">
        <v>0</v>
      </c>
      <c r="BC13">
        <v>50</v>
      </c>
      <c r="BD13">
        <v>75</v>
      </c>
      <c r="BE13">
        <v>4</v>
      </c>
      <c r="BF13">
        <v>0</v>
      </c>
      <c r="BG13" t="s">
        <v>304</v>
      </c>
      <c r="BH13" t="s">
        <v>325</v>
      </c>
      <c r="BI13" t="s">
        <v>326</v>
      </c>
      <c r="BJ13" t="s">
        <v>299</v>
      </c>
      <c r="BK13" s="5" t="s">
        <v>40</v>
      </c>
      <c r="BM13">
        <v>0</v>
      </c>
      <c r="BN13" t="s">
        <v>324</v>
      </c>
      <c r="BO13">
        <f t="shared" si="1"/>
        <v>0.27</v>
      </c>
      <c r="BP13">
        <f t="shared" si="2"/>
        <v>3</v>
      </c>
      <c r="BQ13" s="20">
        <f t="shared" si="3"/>
        <v>0.38759689922480622</v>
      </c>
      <c r="BR13" s="20">
        <f t="shared" si="4"/>
        <v>0.61240310077519378</v>
      </c>
    </row>
    <row r="14" spans="1:73">
      <c r="A14">
        <f t="shared" si="5"/>
        <v>8</v>
      </c>
      <c r="B14" t="s">
        <v>265</v>
      </c>
      <c r="C14" s="21" t="s">
        <v>41</v>
      </c>
      <c r="D14" t="s">
        <v>42</v>
      </c>
      <c r="E14" t="str">
        <f t="shared" si="0"/>
        <v>IL</v>
      </c>
      <c r="F14" t="s">
        <v>316</v>
      </c>
      <c r="G14" t="s">
        <v>302</v>
      </c>
      <c r="H14">
        <v>64</v>
      </c>
      <c r="I14" t="s">
        <v>304</v>
      </c>
      <c r="J14" s="5">
        <v>498</v>
      </c>
      <c r="K14" t="s">
        <v>299</v>
      </c>
      <c r="L14" s="5" t="s">
        <v>303</v>
      </c>
      <c r="M14" s="5" t="s">
        <v>299</v>
      </c>
      <c r="N14" s="5" t="s">
        <v>303</v>
      </c>
      <c r="O14" s="5" t="s">
        <v>303</v>
      </c>
      <c r="P14" t="s">
        <v>45</v>
      </c>
      <c r="Q14" t="s">
        <v>304</v>
      </c>
      <c r="R14" t="s">
        <v>328</v>
      </c>
      <c r="S14" s="2">
        <v>0.87</v>
      </c>
      <c r="T14" s="2">
        <v>0.02</v>
      </c>
      <c r="U14" s="2">
        <v>0.88</v>
      </c>
      <c r="V14" s="2">
        <v>0.9</v>
      </c>
      <c r="W14" s="2">
        <v>0.49</v>
      </c>
      <c r="X14" s="2">
        <v>0.94</v>
      </c>
      <c r="Y14">
        <v>506</v>
      </c>
      <c r="Z14">
        <v>510</v>
      </c>
      <c r="AA14">
        <v>513</v>
      </c>
      <c r="AB14">
        <v>517</v>
      </c>
      <c r="AC14">
        <v>522</v>
      </c>
      <c r="AD14">
        <v>3.43</v>
      </c>
      <c r="AE14">
        <v>3.55</v>
      </c>
      <c r="AF14">
        <v>3.73</v>
      </c>
      <c r="AG14">
        <v>3.9</v>
      </c>
      <c r="AH14">
        <v>3.98</v>
      </c>
      <c r="AI14">
        <v>3.3</v>
      </c>
      <c r="AJ14">
        <v>3.54</v>
      </c>
      <c r="AK14">
        <v>3.69</v>
      </c>
      <c r="AL14">
        <v>3.87</v>
      </c>
      <c r="AM14">
        <v>3.99</v>
      </c>
      <c r="AN14">
        <v>504</v>
      </c>
      <c r="AO14">
        <v>1959</v>
      </c>
      <c r="AP14">
        <v>8</v>
      </c>
      <c r="AQ14">
        <v>2471</v>
      </c>
      <c r="AR14" s="18">
        <v>0</v>
      </c>
      <c r="AS14" s="18">
        <v>0</v>
      </c>
      <c r="AT14" s="18">
        <v>0</v>
      </c>
      <c r="AU14" s="18">
        <v>0</v>
      </c>
      <c r="AV14">
        <v>10</v>
      </c>
      <c r="AW14">
        <v>37</v>
      </c>
      <c r="AX14">
        <v>0</v>
      </c>
      <c r="AY14">
        <v>47</v>
      </c>
      <c r="AZ14" s="66">
        <v>0.32</v>
      </c>
      <c r="BA14" s="5" t="s">
        <v>269</v>
      </c>
      <c r="BB14">
        <v>0</v>
      </c>
      <c r="BC14">
        <v>23</v>
      </c>
      <c r="BD14">
        <v>22</v>
      </c>
      <c r="BE14">
        <v>2</v>
      </c>
      <c r="BF14">
        <v>0</v>
      </c>
      <c r="BG14" t="s">
        <v>304</v>
      </c>
      <c r="BH14" t="s">
        <v>329</v>
      </c>
      <c r="BI14" t="s">
        <v>330</v>
      </c>
      <c r="BJ14" t="s">
        <v>269</v>
      </c>
      <c r="BK14" s="5" t="s">
        <v>40</v>
      </c>
      <c r="BM14">
        <v>5</v>
      </c>
      <c r="BN14" t="s">
        <v>327</v>
      </c>
      <c r="BO14">
        <f t="shared" si="1"/>
        <v>0.24000000000000021</v>
      </c>
      <c r="BP14">
        <f t="shared" si="2"/>
        <v>4</v>
      </c>
      <c r="BQ14" s="20">
        <f t="shared" si="3"/>
        <v>0.48936170212765956</v>
      </c>
      <c r="BR14" s="20">
        <f t="shared" si="4"/>
        <v>0.51063829787234039</v>
      </c>
    </row>
    <row r="15" spans="1:73">
      <c r="A15">
        <f t="shared" si="5"/>
        <v>9</v>
      </c>
      <c r="B15" t="s">
        <v>265</v>
      </c>
      <c r="C15" t="s">
        <v>46</v>
      </c>
      <c r="D15" t="s">
        <v>47</v>
      </c>
      <c r="E15" t="str">
        <f t="shared" si="0"/>
        <v>OH</v>
      </c>
      <c r="F15" t="s">
        <v>267</v>
      </c>
      <c r="G15" t="s">
        <v>302</v>
      </c>
      <c r="H15">
        <v>216</v>
      </c>
      <c r="I15" t="s">
        <v>299</v>
      </c>
      <c r="J15" s="5" t="s">
        <v>331</v>
      </c>
      <c r="K15" t="s">
        <v>299</v>
      </c>
      <c r="L15" s="5" t="s">
        <v>64</v>
      </c>
      <c r="M15" s="5" t="s">
        <v>304</v>
      </c>
      <c r="N15" s="5" t="s">
        <v>303</v>
      </c>
      <c r="O15" s="5" t="s">
        <v>65</v>
      </c>
      <c r="P15" t="s">
        <v>28</v>
      </c>
      <c r="Q15" t="s">
        <v>304</v>
      </c>
      <c r="R15" t="s">
        <v>332</v>
      </c>
      <c r="S15" s="2">
        <v>0.91</v>
      </c>
      <c r="T15" s="2">
        <v>0.01</v>
      </c>
      <c r="U15" s="2">
        <v>0.92</v>
      </c>
      <c r="V15" s="2">
        <v>0.88</v>
      </c>
      <c r="W15" s="2">
        <v>0.4</v>
      </c>
      <c r="X15" s="2">
        <v>0.98</v>
      </c>
      <c r="Y15">
        <v>511</v>
      </c>
      <c r="Z15">
        <v>516</v>
      </c>
      <c r="AA15">
        <v>518</v>
      </c>
      <c r="AB15">
        <v>521</v>
      </c>
      <c r="AC15">
        <v>523</v>
      </c>
      <c r="AD15">
        <v>3.57</v>
      </c>
      <c r="AE15">
        <v>3.72</v>
      </c>
      <c r="AF15">
        <v>3.86</v>
      </c>
      <c r="AG15">
        <v>3.95</v>
      </c>
      <c r="AH15">
        <v>3.99</v>
      </c>
      <c r="AI15">
        <v>3.44</v>
      </c>
      <c r="AJ15">
        <v>3.67</v>
      </c>
      <c r="AK15">
        <v>3.83</v>
      </c>
      <c r="AL15">
        <v>3.95</v>
      </c>
      <c r="AM15">
        <v>4</v>
      </c>
      <c r="AN15">
        <v>876</v>
      </c>
      <c r="AO15">
        <v>7230</v>
      </c>
      <c r="AP15">
        <v>724</v>
      </c>
      <c r="AQ15">
        <v>8830</v>
      </c>
      <c r="AR15">
        <v>144</v>
      </c>
      <c r="AS15">
        <v>1022</v>
      </c>
      <c r="AT15">
        <v>34</v>
      </c>
      <c r="AU15">
        <v>1200</v>
      </c>
      <c r="AV15">
        <v>33</v>
      </c>
      <c r="AW15">
        <v>176</v>
      </c>
      <c r="AX15">
        <v>7</v>
      </c>
      <c r="AY15">
        <v>216</v>
      </c>
      <c r="AZ15" s="66">
        <v>0.12</v>
      </c>
      <c r="BA15" s="5" t="s">
        <v>333</v>
      </c>
      <c r="BB15">
        <v>0</v>
      </c>
      <c r="BC15">
        <v>133</v>
      </c>
      <c r="BD15">
        <v>79</v>
      </c>
      <c r="BE15">
        <v>4</v>
      </c>
      <c r="BF15">
        <v>0</v>
      </c>
      <c r="BG15" t="s">
        <v>304</v>
      </c>
      <c r="BH15" t="s">
        <v>334</v>
      </c>
      <c r="BI15" t="s">
        <v>335</v>
      </c>
      <c r="BJ15" t="s">
        <v>336</v>
      </c>
      <c r="BK15" s="66">
        <v>0.15</v>
      </c>
      <c r="BL15" s="2"/>
      <c r="BM15">
        <v>3</v>
      </c>
      <c r="BN15" t="s">
        <v>22</v>
      </c>
      <c r="BO15">
        <f t="shared" si="1"/>
        <v>0.22999999999999998</v>
      </c>
      <c r="BP15">
        <f t="shared" si="2"/>
        <v>5</v>
      </c>
      <c r="BQ15" s="20">
        <f t="shared" si="3"/>
        <v>0.6157407407407407</v>
      </c>
      <c r="BR15" s="20">
        <f t="shared" si="4"/>
        <v>0.38425925925925924</v>
      </c>
    </row>
    <row r="16" spans="1:73">
      <c r="A16">
        <f t="shared" si="5"/>
        <v>10</v>
      </c>
      <c r="B16" t="s">
        <v>265</v>
      </c>
      <c r="C16" t="s">
        <v>48</v>
      </c>
      <c r="D16" t="s">
        <v>49</v>
      </c>
      <c r="E16" t="str">
        <f t="shared" si="0"/>
        <v>MI</v>
      </c>
      <c r="F16" t="s">
        <v>316</v>
      </c>
      <c r="G16" t="s">
        <v>302</v>
      </c>
      <c r="H16">
        <v>104</v>
      </c>
      <c r="I16" t="s">
        <v>304</v>
      </c>
      <c r="J16" s="5">
        <v>500</v>
      </c>
      <c r="K16" t="s">
        <v>304</v>
      </c>
      <c r="L16" s="5">
        <v>3.25</v>
      </c>
      <c r="M16" s="5" t="s">
        <v>304</v>
      </c>
      <c r="N16" s="5">
        <v>2</v>
      </c>
      <c r="O16" s="5" t="s">
        <v>303</v>
      </c>
      <c r="P16" t="s">
        <v>28</v>
      </c>
      <c r="Q16" t="s">
        <v>304</v>
      </c>
      <c r="R16" t="s">
        <v>338</v>
      </c>
      <c r="S16" s="2">
        <v>0.95</v>
      </c>
      <c r="T16" s="2">
        <v>0.02</v>
      </c>
      <c r="U16" s="2">
        <v>0.85</v>
      </c>
      <c r="V16" s="2">
        <v>0.91</v>
      </c>
      <c r="W16" s="2">
        <v>0.79</v>
      </c>
      <c r="X16" s="2">
        <v>0.94</v>
      </c>
      <c r="Y16">
        <v>502</v>
      </c>
      <c r="Z16">
        <v>504</v>
      </c>
      <c r="AA16">
        <v>508</v>
      </c>
      <c r="AB16">
        <v>512</v>
      </c>
      <c r="AC16">
        <v>516</v>
      </c>
      <c r="AD16">
        <v>3.27</v>
      </c>
      <c r="AE16">
        <v>3.5</v>
      </c>
      <c r="AF16">
        <v>3.69</v>
      </c>
      <c r="AG16">
        <v>3.89</v>
      </c>
      <c r="AH16">
        <v>3.95</v>
      </c>
      <c r="AI16">
        <v>3.08</v>
      </c>
      <c r="AJ16">
        <v>3.34</v>
      </c>
      <c r="AK16">
        <v>3.58</v>
      </c>
      <c r="AL16">
        <v>3.85</v>
      </c>
      <c r="AM16">
        <v>3.95</v>
      </c>
      <c r="AN16">
        <v>1598</v>
      </c>
      <c r="AO16">
        <v>5305</v>
      </c>
      <c r="AP16">
        <v>529</v>
      </c>
      <c r="AQ16">
        <v>7432</v>
      </c>
      <c r="AR16">
        <v>310</v>
      </c>
      <c r="AS16">
        <v>159</v>
      </c>
      <c r="AT16">
        <v>0</v>
      </c>
      <c r="AU16">
        <v>469</v>
      </c>
      <c r="AV16">
        <v>76</v>
      </c>
      <c r="AW16">
        <v>25</v>
      </c>
      <c r="AX16">
        <v>3</v>
      </c>
      <c r="AY16">
        <v>104</v>
      </c>
      <c r="AZ16" s="66">
        <v>0.22</v>
      </c>
      <c r="BA16" s="5" t="s">
        <v>339</v>
      </c>
      <c r="BB16">
        <v>0</v>
      </c>
      <c r="BC16">
        <v>44</v>
      </c>
      <c r="BD16">
        <v>51</v>
      </c>
      <c r="BE16">
        <v>9</v>
      </c>
      <c r="BF16">
        <v>0</v>
      </c>
      <c r="BG16" t="s">
        <v>299</v>
      </c>
      <c r="BH16" t="s">
        <v>340</v>
      </c>
      <c r="BI16" t="s">
        <v>341</v>
      </c>
      <c r="BJ16" t="s">
        <v>299</v>
      </c>
      <c r="BK16" s="66">
        <v>0.09</v>
      </c>
      <c r="BL16" s="2"/>
      <c r="BM16">
        <v>3</v>
      </c>
      <c r="BN16" t="s">
        <v>337</v>
      </c>
      <c r="BO16">
        <f t="shared" si="1"/>
        <v>0.25999999999999979</v>
      </c>
      <c r="BP16">
        <f t="shared" si="2"/>
        <v>2</v>
      </c>
      <c r="BQ16" s="20">
        <f t="shared" si="3"/>
        <v>0.42307692307692307</v>
      </c>
      <c r="BR16" s="20">
        <f t="shared" si="4"/>
        <v>0.57692307692307687</v>
      </c>
    </row>
    <row r="17" spans="1:70">
      <c r="A17">
        <f t="shared" si="5"/>
        <v>11</v>
      </c>
      <c r="B17" t="s">
        <v>265</v>
      </c>
      <c r="C17" t="s">
        <v>50</v>
      </c>
      <c r="D17" t="s">
        <v>51</v>
      </c>
      <c r="E17" t="str">
        <f t="shared" si="0"/>
        <v>FL</v>
      </c>
      <c r="F17" t="s">
        <v>316</v>
      </c>
      <c r="G17" t="s">
        <v>269</v>
      </c>
      <c r="H17">
        <v>64</v>
      </c>
      <c r="I17" t="s">
        <v>304</v>
      </c>
      <c r="J17" s="5">
        <v>497</v>
      </c>
      <c r="K17" t="s">
        <v>304</v>
      </c>
      <c r="L17" s="5">
        <v>3</v>
      </c>
      <c r="M17" s="5" t="s">
        <v>304</v>
      </c>
      <c r="N17" s="5" t="s">
        <v>342</v>
      </c>
      <c r="O17" s="5" t="s">
        <v>303</v>
      </c>
      <c r="P17" t="s">
        <v>27</v>
      </c>
      <c r="Q17" t="s">
        <v>304</v>
      </c>
      <c r="R17" t="s">
        <v>343</v>
      </c>
      <c r="S17" s="2">
        <v>0.86</v>
      </c>
      <c r="T17" s="2">
        <v>0.01</v>
      </c>
      <c r="U17" s="2">
        <v>1</v>
      </c>
      <c r="V17" s="2">
        <v>0.88</v>
      </c>
      <c r="W17" s="2">
        <v>0.36</v>
      </c>
      <c r="X17" s="2">
        <v>0.94</v>
      </c>
      <c r="Y17">
        <v>509</v>
      </c>
      <c r="Z17">
        <v>511</v>
      </c>
      <c r="AA17">
        <v>513</v>
      </c>
      <c r="AB17">
        <v>515</v>
      </c>
      <c r="AC17">
        <v>518</v>
      </c>
      <c r="AD17">
        <v>3.51</v>
      </c>
      <c r="AE17">
        <v>3.67</v>
      </c>
      <c r="AF17">
        <v>3.8</v>
      </c>
      <c r="AG17">
        <v>3.93</v>
      </c>
      <c r="AH17">
        <v>3.99</v>
      </c>
      <c r="AI17">
        <v>3.31</v>
      </c>
      <c r="AJ17">
        <v>3.6</v>
      </c>
      <c r="AK17">
        <v>3.76</v>
      </c>
      <c r="AL17">
        <v>3.91</v>
      </c>
      <c r="AM17">
        <v>4</v>
      </c>
      <c r="AN17">
        <v>2600</v>
      </c>
      <c r="AO17">
        <v>3408</v>
      </c>
      <c r="AP17">
        <v>23</v>
      </c>
      <c r="AQ17">
        <v>6031</v>
      </c>
      <c r="AR17">
        <v>261</v>
      </c>
      <c r="AS17">
        <v>64</v>
      </c>
      <c r="AT17">
        <v>0</v>
      </c>
      <c r="AU17">
        <v>325</v>
      </c>
      <c r="AV17">
        <v>47</v>
      </c>
      <c r="AW17">
        <v>19</v>
      </c>
      <c r="AX17">
        <v>0</v>
      </c>
      <c r="AY17">
        <v>66</v>
      </c>
      <c r="AZ17" s="66">
        <v>0.11</v>
      </c>
      <c r="BA17" s="66">
        <v>0.25</v>
      </c>
      <c r="BB17">
        <v>0</v>
      </c>
      <c r="BC17">
        <v>43</v>
      </c>
      <c r="BD17">
        <v>23</v>
      </c>
      <c r="BE17">
        <v>0</v>
      </c>
      <c r="BF17">
        <v>0</v>
      </c>
      <c r="BG17" t="s">
        <v>299</v>
      </c>
      <c r="BH17" t="s">
        <v>346</v>
      </c>
      <c r="BI17" t="s">
        <v>345</v>
      </c>
      <c r="BJ17" t="s">
        <v>299</v>
      </c>
      <c r="BK17" s="66">
        <v>0.22</v>
      </c>
      <c r="BL17" s="2"/>
      <c r="BM17">
        <v>0</v>
      </c>
      <c r="BN17" t="s">
        <v>344</v>
      </c>
      <c r="BO17">
        <f t="shared" si="1"/>
        <v>0.29000000000000004</v>
      </c>
      <c r="BP17">
        <f t="shared" si="2"/>
        <v>2</v>
      </c>
      <c r="BQ17" s="20">
        <f t="shared" si="3"/>
        <v>0.65151515151515149</v>
      </c>
      <c r="BR17" s="20">
        <f t="shared" si="4"/>
        <v>0.34848484848484851</v>
      </c>
    </row>
    <row r="18" spans="1:70">
      <c r="A18">
        <f t="shared" si="5"/>
        <v>12</v>
      </c>
      <c r="B18" t="s">
        <v>265</v>
      </c>
      <c r="C18" t="s">
        <v>53</v>
      </c>
      <c r="D18" t="s">
        <v>54</v>
      </c>
      <c r="E18" t="str">
        <f t="shared" si="0"/>
        <v>IL</v>
      </c>
      <c r="F18" t="s">
        <v>267</v>
      </c>
      <c r="G18" t="s">
        <v>302</v>
      </c>
      <c r="H18">
        <v>199</v>
      </c>
      <c r="I18" t="s">
        <v>299</v>
      </c>
      <c r="J18" s="5" t="s">
        <v>303</v>
      </c>
      <c r="K18" t="s">
        <v>299</v>
      </c>
      <c r="L18" s="5" t="s">
        <v>303</v>
      </c>
      <c r="M18" s="5" t="s">
        <v>304</v>
      </c>
      <c r="N18" s="5" t="s">
        <v>303</v>
      </c>
      <c r="O18" s="5" t="s">
        <v>303</v>
      </c>
      <c r="P18" t="s">
        <v>44</v>
      </c>
      <c r="Q18" t="s">
        <v>304</v>
      </c>
      <c r="R18" t="s">
        <v>347</v>
      </c>
      <c r="S18" s="2">
        <v>0.93</v>
      </c>
      <c r="T18" s="2">
        <v>0.01</v>
      </c>
      <c r="U18" s="2">
        <v>0.86</v>
      </c>
      <c r="V18" s="2">
        <v>0.91</v>
      </c>
      <c r="W18" s="2">
        <v>0.65</v>
      </c>
      <c r="X18" s="2">
        <v>0.93</v>
      </c>
      <c r="Y18">
        <v>508</v>
      </c>
      <c r="Z18">
        <v>511</v>
      </c>
      <c r="AA18">
        <v>514</v>
      </c>
      <c r="AB18">
        <v>516</v>
      </c>
      <c r="AC18">
        <v>519</v>
      </c>
      <c r="AD18">
        <v>3.46</v>
      </c>
      <c r="AE18">
        <v>3.65</v>
      </c>
      <c r="AF18">
        <v>3.78</v>
      </c>
      <c r="AG18">
        <v>3.9</v>
      </c>
      <c r="AH18">
        <v>3.96</v>
      </c>
      <c r="AI18">
        <v>3.36</v>
      </c>
      <c r="AJ18">
        <v>3.55</v>
      </c>
      <c r="AK18">
        <v>3.73</v>
      </c>
      <c r="AL18">
        <v>3.9</v>
      </c>
      <c r="AM18">
        <v>3.97</v>
      </c>
      <c r="AN18">
        <v>1590</v>
      </c>
      <c r="AO18">
        <v>12485</v>
      </c>
      <c r="AP18">
        <v>120</v>
      </c>
      <c r="AQ18">
        <v>14195</v>
      </c>
      <c r="AR18">
        <v>314</v>
      </c>
      <c r="AS18">
        <v>707</v>
      </c>
      <c r="AT18">
        <v>0</v>
      </c>
      <c r="AU18">
        <v>1021</v>
      </c>
      <c r="AV18">
        <v>96</v>
      </c>
      <c r="AW18">
        <v>92</v>
      </c>
      <c r="AX18">
        <v>0</v>
      </c>
      <c r="AY18">
        <v>188</v>
      </c>
      <c r="AZ18" s="66">
        <v>0.3</v>
      </c>
      <c r="BA18" s="5" t="s">
        <v>269</v>
      </c>
      <c r="BB18">
        <v>0</v>
      </c>
      <c r="BC18">
        <v>86</v>
      </c>
      <c r="BD18">
        <v>92</v>
      </c>
      <c r="BE18">
        <v>10</v>
      </c>
      <c r="BF18">
        <v>0</v>
      </c>
      <c r="BG18" t="s">
        <v>299</v>
      </c>
      <c r="BH18" t="s">
        <v>269</v>
      </c>
      <c r="BI18" t="s">
        <v>348</v>
      </c>
      <c r="BJ18" t="s">
        <v>299</v>
      </c>
      <c r="BK18" s="66">
        <v>0.21</v>
      </c>
      <c r="BL18" s="2"/>
      <c r="BM18">
        <v>1</v>
      </c>
      <c r="BN18" t="s">
        <v>22</v>
      </c>
      <c r="BO18">
        <f t="shared" si="1"/>
        <v>0.18999999999999995</v>
      </c>
      <c r="BP18">
        <f t="shared" si="2"/>
        <v>3</v>
      </c>
      <c r="BQ18" s="20">
        <f t="shared" si="3"/>
        <v>0.45744680851063829</v>
      </c>
      <c r="BR18" s="20">
        <f t="shared" si="4"/>
        <v>0.54255319148936165</v>
      </c>
    </row>
    <row r="19" spans="1:70">
      <c r="A19">
        <f t="shared" si="5"/>
        <v>13</v>
      </c>
      <c r="B19" t="s">
        <v>265</v>
      </c>
      <c r="C19" t="s">
        <v>55</v>
      </c>
      <c r="D19" t="s">
        <v>56</v>
      </c>
      <c r="E19" t="str">
        <f t="shared" si="0"/>
        <v>NY</v>
      </c>
      <c r="F19" t="s">
        <v>267</v>
      </c>
      <c r="G19" t="s">
        <v>302</v>
      </c>
      <c r="H19">
        <v>140</v>
      </c>
      <c r="I19" t="s">
        <v>299</v>
      </c>
      <c r="J19" s="5" t="s">
        <v>303</v>
      </c>
      <c r="K19" t="s">
        <v>299</v>
      </c>
      <c r="L19" s="5" t="s">
        <v>303</v>
      </c>
      <c r="M19" s="5" t="s">
        <v>304</v>
      </c>
      <c r="N19" s="5" t="s">
        <v>303</v>
      </c>
      <c r="O19" s="5" t="s">
        <v>349</v>
      </c>
      <c r="P19" t="s">
        <v>28</v>
      </c>
      <c r="Q19" t="s">
        <v>304</v>
      </c>
      <c r="R19" t="s">
        <v>313</v>
      </c>
      <c r="S19" s="2">
        <v>0.88</v>
      </c>
      <c r="T19" s="2">
        <v>0.02</v>
      </c>
      <c r="U19" s="2">
        <v>0.87</v>
      </c>
      <c r="V19" s="2">
        <v>0.88</v>
      </c>
      <c r="W19" s="2">
        <v>0.32</v>
      </c>
      <c r="X19" s="2">
        <v>0.97</v>
      </c>
      <c r="Y19">
        <v>515</v>
      </c>
      <c r="Z19">
        <v>518</v>
      </c>
      <c r="AA19">
        <v>521</v>
      </c>
      <c r="AB19">
        <v>524</v>
      </c>
      <c r="AC19">
        <v>526</v>
      </c>
      <c r="AD19">
        <v>3.68</v>
      </c>
      <c r="AE19">
        <v>3.83</v>
      </c>
      <c r="AF19">
        <v>3.93</v>
      </c>
      <c r="AG19">
        <v>3.98</v>
      </c>
      <c r="AH19">
        <v>4</v>
      </c>
      <c r="AI19">
        <v>3.56</v>
      </c>
      <c r="AJ19">
        <v>3.8</v>
      </c>
      <c r="AK19">
        <v>3.93</v>
      </c>
      <c r="AL19">
        <v>4</v>
      </c>
      <c r="AM19">
        <v>4</v>
      </c>
      <c r="AN19">
        <v>1232</v>
      </c>
      <c r="AO19">
        <v>6328</v>
      </c>
      <c r="AP19">
        <v>520</v>
      </c>
      <c r="AQ19">
        <v>8080</v>
      </c>
      <c r="AR19">
        <v>103</v>
      </c>
      <c r="AS19">
        <v>741</v>
      </c>
      <c r="AT19">
        <v>8</v>
      </c>
      <c r="AU19">
        <v>852</v>
      </c>
      <c r="AV19">
        <v>30</v>
      </c>
      <c r="AW19">
        <v>108</v>
      </c>
      <c r="AX19">
        <v>0</v>
      </c>
      <c r="AY19">
        <v>138</v>
      </c>
      <c r="AZ19" s="66">
        <v>0.13</v>
      </c>
      <c r="BA19" s="5">
        <v>36</v>
      </c>
      <c r="BB19">
        <v>0</v>
      </c>
      <c r="BC19">
        <v>75</v>
      </c>
      <c r="BD19">
        <v>59</v>
      </c>
      <c r="BE19">
        <v>4</v>
      </c>
      <c r="BF19">
        <v>0</v>
      </c>
      <c r="BG19" t="s">
        <v>304</v>
      </c>
      <c r="BH19" t="s">
        <v>350</v>
      </c>
      <c r="BI19" t="s">
        <v>351</v>
      </c>
      <c r="BJ19" t="s">
        <v>269</v>
      </c>
      <c r="BK19" s="66">
        <v>0.18</v>
      </c>
      <c r="BL19" s="2"/>
      <c r="BM19">
        <v>1</v>
      </c>
      <c r="BN19" t="s">
        <v>22</v>
      </c>
      <c r="BO19">
        <f t="shared" si="1"/>
        <v>0.23999999999999977</v>
      </c>
      <c r="BP19">
        <f t="shared" si="2"/>
        <v>3</v>
      </c>
      <c r="BQ19" s="20">
        <f t="shared" si="3"/>
        <v>0.54347826086956519</v>
      </c>
      <c r="BR19" s="20">
        <f t="shared" si="4"/>
        <v>0.45652173913043476</v>
      </c>
    </row>
    <row r="20" spans="1:70">
      <c r="A20">
        <f t="shared" si="5"/>
        <v>14</v>
      </c>
      <c r="B20" t="s">
        <v>265</v>
      </c>
      <c r="C20" t="s">
        <v>57</v>
      </c>
      <c r="D20" t="s">
        <v>58</v>
      </c>
      <c r="E20" t="str">
        <f t="shared" si="0"/>
        <v>NJ</v>
      </c>
      <c r="F20" t="s">
        <v>316</v>
      </c>
      <c r="G20" t="s">
        <v>302</v>
      </c>
      <c r="H20">
        <v>112</v>
      </c>
      <c r="I20" t="s">
        <v>353</v>
      </c>
      <c r="J20" s="5" t="s">
        <v>353</v>
      </c>
      <c r="K20" t="s">
        <v>353</v>
      </c>
      <c r="L20" s="5" t="s">
        <v>353</v>
      </c>
      <c r="M20" s="5" t="s">
        <v>353</v>
      </c>
      <c r="N20" s="5" t="s">
        <v>353</v>
      </c>
      <c r="O20" s="5" t="s">
        <v>353</v>
      </c>
      <c r="P20" t="s">
        <v>44</v>
      </c>
      <c r="Q20" t="s">
        <v>304</v>
      </c>
      <c r="R20" t="s">
        <v>354</v>
      </c>
      <c r="S20" s="2">
        <v>0.88</v>
      </c>
      <c r="T20" s="2">
        <v>0.03</v>
      </c>
      <c r="U20" s="2">
        <v>0.88</v>
      </c>
      <c r="V20" s="2">
        <v>0.89</v>
      </c>
      <c r="W20" s="2">
        <v>0.5</v>
      </c>
      <c r="X20" s="2">
        <v>0.95</v>
      </c>
      <c r="Y20">
        <v>507</v>
      </c>
      <c r="Z20">
        <v>509</v>
      </c>
      <c r="AA20">
        <v>513</v>
      </c>
      <c r="AB20">
        <v>517</v>
      </c>
      <c r="AC20">
        <v>520</v>
      </c>
      <c r="AD20">
        <v>3.62</v>
      </c>
      <c r="AE20">
        <v>3.71</v>
      </c>
      <c r="AF20">
        <v>3.84</v>
      </c>
      <c r="AG20">
        <v>3.92</v>
      </c>
      <c r="AH20">
        <v>3.98</v>
      </c>
      <c r="AI20">
        <v>3.5</v>
      </c>
      <c r="AJ20">
        <v>3.62</v>
      </c>
      <c r="AK20">
        <v>3.8</v>
      </c>
      <c r="AL20">
        <v>3.91</v>
      </c>
      <c r="AM20">
        <v>3.98</v>
      </c>
      <c r="AN20">
        <v>1435</v>
      </c>
      <c r="AO20">
        <v>4666</v>
      </c>
      <c r="AP20">
        <v>5</v>
      </c>
      <c r="AQ20">
        <v>6106</v>
      </c>
      <c r="AR20">
        <v>212</v>
      </c>
      <c r="AS20">
        <v>166</v>
      </c>
      <c r="AT20">
        <v>0</v>
      </c>
      <c r="AU20">
        <v>378</v>
      </c>
      <c r="AV20">
        <v>80</v>
      </c>
      <c r="AW20">
        <v>31</v>
      </c>
      <c r="AX20">
        <v>0</v>
      </c>
      <c r="AY20">
        <v>111</v>
      </c>
      <c r="AZ20" s="66">
        <v>0.13</v>
      </c>
      <c r="BA20" s="5" t="s">
        <v>355</v>
      </c>
      <c r="BB20">
        <v>0</v>
      </c>
      <c r="BC20">
        <v>76</v>
      </c>
      <c r="BD20">
        <v>32</v>
      </c>
      <c r="BE20">
        <v>3</v>
      </c>
      <c r="BF20">
        <v>0</v>
      </c>
      <c r="BG20" t="s">
        <v>304</v>
      </c>
      <c r="BH20" t="s">
        <v>356</v>
      </c>
      <c r="BI20" t="s">
        <v>357</v>
      </c>
      <c r="BJ20" t="s">
        <v>269</v>
      </c>
      <c r="BK20" s="66">
        <v>0.06</v>
      </c>
      <c r="BL20" s="2"/>
      <c r="BM20">
        <v>4</v>
      </c>
      <c r="BN20" t="s">
        <v>352</v>
      </c>
      <c r="BO20">
        <f t="shared" si="1"/>
        <v>0.12000000000000011</v>
      </c>
      <c r="BP20">
        <f t="shared" si="2"/>
        <v>2</v>
      </c>
      <c r="BQ20" s="20">
        <f t="shared" si="3"/>
        <v>0.68468468468468469</v>
      </c>
      <c r="BR20" s="20">
        <f t="shared" si="4"/>
        <v>0.31531531531531531</v>
      </c>
    </row>
    <row r="21" spans="1:70">
      <c r="A21">
        <f t="shared" si="5"/>
        <v>15</v>
      </c>
      <c r="B21" t="s">
        <v>265</v>
      </c>
      <c r="C21" t="s">
        <v>59</v>
      </c>
      <c r="D21" t="s">
        <v>60</v>
      </c>
      <c r="E21" t="str">
        <f t="shared" si="0"/>
        <v>NE</v>
      </c>
      <c r="F21" t="s">
        <v>267</v>
      </c>
      <c r="G21" t="s">
        <v>302</v>
      </c>
      <c r="H21">
        <v>250</v>
      </c>
      <c r="I21" t="s">
        <v>304</v>
      </c>
      <c r="J21" s="5" t="s">
        <v>358</v>
      </c>
      <c r="K21" t="s">
        <v>299</v>
      </c>
      <c r="L21" s="5" t="s">
        <v>303</v>
      </c>
      <c r="M21" s="5" t="s">
        <v>304</v>
      </c>
      <c r="N21" s="5">
        <v>1</v>
      </c>
      <c r="O21" s="5" t="s">
        <v>359</v>
      </c>
      <c r="P21" t="s">
        <v>28</v>
      </c>
      <c r="Q21" t="s">
        <v>304</v>
      </c>
      <c r="R21" t="s">
        <v>360</v>
      </c>
      <c r="S21" s="2">
        <v>0.96</v>
      </c>
      <c r="T21" s="2">
        <v>0.01</v>
      </c>
      <c r="U21" s="2">
        <v>0.95</v>
      </c>
      <c r="V21" s="2">
        <v>0.87</v>
      </c>
      <c r="W21" s="2">
        <v>0.53</v>
      </c>
      <c r="X21" s="2">
        <v>0.93</v>
      </c>
      <c r="Y21">
        <v>509</v>
      </c>
      <c r="Z21">
        <v>511</v>
      </c>
      <c r="AA21">
        <v>514</v>
      </c>
      <c r="AB21">
        <v>517</v>
      </c>
      <c r="AC21">
        <v>520</v>
      </c>
      <c r="AD21">
        <v>3.57</v>
      </c>
      <c r="AE21">
        <v>3.71</v>
      </c>
      <c r="AF21">
        <v>3.85</v>
      </c>
      <c r="AG21">
        <v>3.95</v>
      </c>
      <c r="AH21">
        <v>3.99</v>
      </c>
      <c r="AI21">
        <v>3.46</v>
      </c>
      <c r="AJ21">
        <v>3.64</v>
      </c>
      <c r="AK21">
        <v>3.81</v>
      </c>
      <c r="AL21">
        <v>3.93</v>
      </c>
      <c r="AM21">
        <v>4</v>
      </c>
      <c r="AN21">
        <v>197</v>
      </c>
      <c r="AO21">
        <v>6845</v>
      </c>
      <c r="AP21">
        <v>45</v>
      </c>
      <c r="AQ21">
        <v>7087</v>
      </c>
      <c r="AR21">
        <v>62</v>
      </c>
      <c r="AS21">
        <v>812</v>
      </c>
      <c r="AT21">
        <v>1</v>
      </c>
      <c r="AU21">
        <v>875</v>
      </c>
      <c r="AV21">
        <v>12</v>
      </c>
      <c r="AW21">
        <v>217</v>
      </c>
      <c r="AX21">
        <v>1</v>
      </c>
      <c r="AY21">
        <v>230</v>
      </c>
      <c r="AZ21" s="66">
        <v>0.13</v>
      </c>
      <c r="BA21" s="66">
        <v>0.05</v>
      </c>
      <c r="BB21">
        <v>0</v>
      </c>
      <c r="BC21">
        <v>129</v>
      </c>
      <c r="BD21">
        <v>97</v>
      </c>
      <c r="BE21">
        <v>4</v>
      </c>
      <c r="BF21">
        <v>0</v>
      </c>
      <c r="BG21" t="s">
        <v>299</v>
      </c>
      <c r="BH21" t="s">
        <v>361</v>
      </c>
      <c r="BI21" t="s">
        <v>322</v>
      </c>
      <c r="BJ21" t="s">
        <v>299</v>
      </c>
      <c r="BK21" s="66">
        <v>0.38</v>
      </c>
      <c r="BL21" s="2"/>
      <c r="BM21">
        <v>0</v>
      </c>
      <c r="BN21" t="s">
        <v>362</v>
      </c>
      <c r="BO21">
        <f t="shared" si="1"/>
        <v>0.18000000000000016</v>
      </c>
      <c r="BP21">
        <f t="shared" si="2"/>
        <v>2</v>
      </c>
      <c r="BQ21" s="20">
        <f t="shared" si="3"/>
        <v>0.56086956521739129</v>
      </c>
      <c r="BR21" s="20">
        <f t="shared" si="4"/>
        <v>0.43913043478260871</v>
      </c>
    </row>
    <row r="22" spans="1:70" ht="16" customHeight="1">
      <c r="A22">
        <f t="shared" si="5"/>
        <v>16</v>
      </c>
      <c r="B22" t="s">
        <v>265</v>
      </c>
      <c r="C22" t="s">
        <v>67</v>
      </c>
      <c r="D22" t="s">
        <v>68</v>
      </c>
      <c r="E22" t="str">
        <f t="shared" si="0"/>
        <v>NY</v>
      </c>
      <c r="F22" t="s">
        <v>267</v>
      </c>
      <c r="G22" t="s">
        <v>302</v>
      </c>
      <c r="H22">
        <v>99</v>
      </c>
      <c r="I22" t="s">
        <v>304</v>
      </c>
      <c r="J22" s="24" t="s">
        <v>364</v>
      </c>
      <c r="K22" t="s">
        <v>304</v>
      </c>
      <c r="L22" s="24" t="s">
        <v>365</v>
      </c>
      <c r="M22" s="5" t="s">
        <v>304</v>
      </c>
      <c r="N22" s="5">
        <v>3</v>
      </c>
      <c r="O22" s="5" t="s">
        <v>303</v>
      </c>
      <c r="P22" t="s">
        <v>27</v>
      </c>
      <c r="Q22" t="s">
        <v>304</v>
      </c>
      <c r="R22" t="s">
        <v>366</v>
      </c>
      <c r="S22" s="2">
        <v>0.88</v>
      </c>
      <c r="T22" s="2">
        <v>0.01</v>
      </c>
      <c r="U22" s="2">
        <v>0.88</v>
      </c>
      <c r="V22" s="2">
        <v>0.87</v>
      </c>
      <c r="W22" s="2">
        <v>0.43</v>
      </c>
      <c r="X22" s="2">
        <v>0.95</v>
      </c>
      <c r="Y22">
        <v>511</v>
      </c>
      <c r="Z22">
        <v>515</v>
      </c>
      <c r="AA22">
        <v>519</v>
      </c>
      <c r="AB22">
        <v>521</v>
      </c>
      <c r="AC22">
        <v>523</v>
      </c>
      <c r="AD22">
        <v>3.56</v>
      </c>
      <c r="AE22">
        <v>3.72</v>
      </c>
      <c r="AF22">
        <v>3.84</v>
      </c>
      <c r="AG22">
        <v>3.93</v>
      </c>
      <c r="AH22">
        <v>3.98</v>
      </c>
      <c r="AI22">
        <v>3.4</v>
      </c>
      <c r="AJ22">
        <v>3.63</v>
      </c>
      <c r="AK22">
        <v>3.82</v>
      </c>
      <c r="AL22">
        <v>3.93</v>
      </c>
      <c r="AM22">
        <v>3.99</v>
      </c>
      <c r="AN22">
        <v>1823</v>
      </c>
      <c r="AO22">
        <v>4221</v>
      </c>
      <c r="AP22">
        <v>45</v>
      </c>
      <c r="AQ22">
        <v>6089</v>
      </c>
      <c r="AR22">
        <v>396</v>
      </c>
      <c r="AS22">
        <v>495</v>
      </c>
      <c r="AT22">
        <v>2</v>
      </c>
      <c r="AU22">
        <v>893</v>
      </c>
      <c r="AV22">
        <v>50</v>
      </c>
      <c r="AW22">
        <v>49</v>
      </c>
      <c r="AX22">
        <v>0</v>
      </c>
      <c r="AY22">
        <v>99</v>
      </c>
      <c r="AZ22" s="66">
        <v>7.0000000000000007E-2</v>
      </c>
      <c r="BA22" s="5">
        <v>16</v>
      </c>
      <c r="BB22">
        <v>0</v>
      </c>
      <c r="BC22">
        <v>62</v>
      </c>
      <c r="BD22">
        <v>34</v>
      </c>
      <c r="BE22">
        <v>3</v>
      </c>
      <c r="BF22">
        <v>0</v>
      </c>
      <c r="BG22" t="s">
        <v>299</v>
      </c>
      <c r="BH22" t="s">
        <v>269</v>
      </c>
      <c r="BI22" t="s">
        <v>367</v>
      </c>
      <c r="BJ22" t="s">
        <v>299</v>
      </c>
      <c r="BK22" s="66">
        <v>0.03</v>
      </c>
      <c r="BL22" s="2"/>
      <c r="BM22">
        <v>0</v>
      </c>
      <c r="BN22" t="s">
        <v>22</v>
      </c>
      <c r="BO22">
        <f t="shared" si="1"/>
        <v>0.22999999999999998</v>
      </c>
      <c r="BP22">
        <f t="shared" si="2"/>
        <v>4</v>
      </c>
      <c r="BQ22" s="20">
        <f t="shared" si="3"/>
        <v>0.6262626262626263</v>
      </c>
      <c r="BR22" s="20">
        <f t="shared" si="4"/>
        <v>0.37373737373737376</v>
      </c>
    </row>
    <row r="23" spans="1:70">
      <c r="A23">
        <f t="shared" si="5"/>
        <v>17</v>
      </c>
      <c r="B23" t="s">
        <v>265</v>
      </c>
      <c r="C23" t="s">
        <v>69</v>
      </c>
      <c r="D23" t="s">
        <v>70</v>
      </c>
      <c r="E23" t="str">
        <f t="shared" si="0"/>
        <v>PA</v>
      </c>
      <c r="F23" t="s">
        <v>267</v>
      </c>
      <c r="G23" t="s">
        <v>368</v>
      </c>
      <c r="H23">
        <v>300</v>
      </c>
      <c r="I23" t="s">
        <v>299</v>
      </c>
      <c r="J23" s="5" t="s">
        <v>303</v>
      </c>
      <c r="K23" t="s">
        <v>299</v>
      </c>
      <c r="L23" s="5" t="s">
        <v>303</v>
      </c>
      <c r="M23" s="5" t="s">
        <v>304</v>
      </c>
      <c r="N23" s="5" t="s">
        <v>303</v>
      </c>
      <c r="O23" s="5" t="s">
        <v>71</v>
      </c>
      <c r="P23" t="s">
        <v>27</v>
      </c>
      <c r="Q23" t="s">
        <v>304</v>
      </c>
      <c r="R23" t="s">
        <v>369</v>
      </c>
      <c r="S23" s="2">
        <v>0.91</v>
      </c>
      <c r="T23" s="2">
        <v>0.02</v>
      </c>
      <c r="U23" s="2">
        <v>0.86</v>
      </c>
      <c r="V23" s="2">
        <v>0.88</v>
      </c>
      <c r="W23" s="2">
        <v>0.56000000000000005</v>
      </c>
      <c r="X23" s="2">
        <v>0.94</v>
      </c>
      <c r="Y23">
        <v>507</v>
      </c>
      <c r="Z23">
        <v>510</v>
      </c>
      <c r="AA23">
        <v>512</v>
      </c>
      <c r="AB23">
        <v>514</v>
      </c>
      <c r="AC23">
        <v>516</v>
      </c>
      <c r="AD23">
        <v>3.33</v>
      </c>
      <c r="AE23">
        <v>3.61</v>
      </c>
      <c r="AF23">
        <v>3.79</v>
      </c>
      <c r="AG23">
        <v>3.9</v>
      </c>
      <c r="AH23">
        <v>3.97</v>
      </c>
      <c r="AI23">
        <v>3.2</v>
      </c>
      <c r="AJ23">
        <v>3.52</v>
      </c>
      <c r="AK23">
        <v>3.73</v>
      </c>
      <c r="AL23">
        <v>3.89</v>
      </c>
      <c r="AM23">
        <v>3.98</v>
      </c>
      <c r="AN23">
        <v>1285</v>
      </c>
      <c r="AO23">
        <v>15382</v>
      </c>
      <c r="AP23">
        <v>15</v>
      </c>
      <c r="AQ23">
        <v>16682</v>
      </c>
      <c r="AR23">
        <v>412</v>
      </c>
      <c r="AS23">
        <v>1422</v>
      </c>
      <c r="AT23">
        <v>0</v>
      </c>
      <c r="AU23">
        <v>1834</v>
      </c>
      <c r="AV23">
        <v>96</v>
      </c>
      <c r="AW23">
        <v>207</v>
      </c>
      <c r="AX23">
        <v>0</v>
      </c>
      <c r="AY23">
        <v>303</v>
      </c>
      <c r="AZ23" s="66">
        <v>0.3</v>
      </c>
      <c r="BA23" s="66">
        <v>0.1</v>
      </c>
      <c r="BB23">
        <v>0</v>
      </c>
      <c r="BC23">
        <v>150</v>
      </c>
      <c r="BD23">
        <v>146</v>
      </c>
      <c r="BE23">
        <v>7</v>
      </c>
      <c r="BF23">
        <v>0</v>
      </c>
      <c r="BG23" t="s">
        <v>299</v>
      </c>
      <c r="BH23" t="s">
        <v>370</v>
      </c>
      <c r="BI23" t="s">
        <v>371</v>
      </c>
      <c r="BJ23" t="s">
        <v>299</v>
      </c>
      <c r="BK23" s="66">
        <v>0.05</v>
      </c>
      <c r="BL23" s="2"/>
      <c r="BM23">
        <v>1</v>
      </c>
      <c r="BN23" t="s">
        <v>22</v>
      </c>
      <c r="BO23">
        <f t="shared" si="1"/>
        <v>0.31999999999999984</v>
      </c>
      <c r="BP23">
        <f t="shared" si="2"/>
        <v>3</v>
      </c>
      <c r="BQ23" s="20">
        <f t="shared" si="3"/>
        <v>0.49504950495049505</v>
      </c>
      <c r="BR23" s="20">
        <f t="shared" si="4"/>
        <v>0.50495049504950495</v>
      </c>
    </row>
    <row r="24" spans="1:70">
      <c r="A24">
        <f t="shared" si="5"/>
        <v>18</v>
      </c>
      <c r="B24" t="s">
        <v>265</v>
      </c>
      <c r="C24" t="s">
        <v>72</v>
      </c>
      <c r="D24" t="s">
        <v>73</v>
      </c>
      <c r="E24" t="str">
        <f t="shared" si="0"/>
        <v>NC</v>
      </c>
      <c r="F24" t="s">
        <v>267</v>
      </c>
      <c r="G24" t="s">
        <v>372</v>
      </c>
      <c r="H24">
        <v>120</v>
      </c>
      <c r="I24" t="s">
        <v>304</v>
      </c>
      <c r="J24" s="5">
        <v>500</v>
      </c>
      <c r="K24" t="s">
        <v>304</v>
      </c>
      <c r="L24" s="5">
        <v>2.8</v>
      </c>
      <c r="M24" s="5" t="s">
        <v>304</v>
      </c>
      <c r="N24" s="5">
        <v>2.8</v>
      </c>
      <c r="O24" s="5" t="s">
        <v>303</v>
      </c>
      <c r="P24" t="s">
        <v>28</v>
      </c>
      <c r="Q24" t="s">
        <v>304</v>
      </c>
      <c r="R24" t="s">
        <v>373</v>
      </c>
      <c r="S24" s="2">
        <v>0.87</v>
      </c>
      <c r="T24" s="2">
        <v>0</v>
      </c>
      <c r="U24" s="2">
        <v>0.94</v>
      </c>
      <c r="V24" s="2">
        <v>0.88</v>
      </c>
      <c r="W24" s="2">
        <v>0.37</v>
      </c>
      <c r="X24" s="2">
        <v>0.99</v>
      </c>
      <c r="Y24">
        <v>511</v>
      </c>
      <c r="Z24">
        <v>515</v>
      </c>
      <c r="AA24">
        <v>519</v>
      </c>
      <c r="AB24">
        <v>522</v>
      </c>
      <c r="AC24">
        <v>524</v>
      </c>
      <c r="AD24">
        <v>3.6</v>
      </c>
      <c r="AE24">
        <v>3.77</v>
      </c>
      <c r="AF24">
        <v>3.9</v>
      </c>
      <c r="AG24">
        <v>3.97</v>
      </c>
      <c r="AH24">
        <v>4</v>
      </c>
      <c r="AI24">
        <v>3.45</v>
      </c>
      <c r="AJ24">
        <v>3.71</v>
      </c>
      <c r="AK24">
        <v>3.88</v>
      </c>
      <c r="AL24">
        <v>3.96</v>
      </c>
      <c r="AM24">
        <v>4</v>
      </c>
      <c r="AN24">
        <v>682</v>
      </c>
      <c r="AO24">
        <v>7861</v>
      </c>
      <c r="AP24">
        <v>527</v>
      </c>
      <c r="AQ24">
        <v>9070</v>
      </c>
      <c r="AR24">
        <v>86</v>
      </c>
      <c r="AS24">
        <v>571</v>
      </c>
      <c r="AT24">
        <v>15</v>
      </c>
      <c r="AU24">
        <v>672</v>
      </c>
      <c r="AV24">
        <v>25</v>
      </c>
      <c r="AW24">
        <v>98</v>
      </c>
      <c r="AX24">
        <v>0</v>
      </c>
      <c r="AY24">
        <v>123</v>
      </c>
      <c r="AZ24" s="66">
        <v>0.13</v>
      </c>
      <c r="BA24" s="5" t="s">
        <v>269</v>
      </c>
      <c r="BB24">
        <v>0</v>
      </c>
      <c r="BC24">
        <v>69</v>
      </c>
      <c r="BD24">
        <v>52</v>
      </c>
      <c r="BE24">
        <v>2</v>
      </c>
      <c r="BF24">
        <v>0</v>
      </c>
      <c r="BG24" t="s">
        <v>299</v>
      </c>
      <c r="BH24" t="s">
        <v>375</v>
      </c>
      <c r="BI24" t="s">
        <v>374</v>
      </c>
      <c r="BJ24" t="s">
        <v>376</v>
      </c>
      <c r="BK24" s="66">
        <v>0.11</v>
      </c>
      <c r="BL24" s="2"/>
      <c r="BM24">
        <v>1</v>
      </c>
      <c r="BN24" t="s">
        <v>22</v>
      </c>
      <c r="BO24">
        <f t="shared" si="1"/>
        <v>0.25999999999999979</v>
      </c>
      <c r="BP24">
        <f t="shared" si="2"/>
        <v>4</v>
      </c>
      <c r="BQ24" s="20">
        <f t="shared" si="3"/>
        <v>0.56097560975609762</v>
      </c>
      <c r="BR24" s="20">
        <f t="shared" si="4"/>
        <v>0.43902439024390244</v>
      </c>
    </row>
    <row r="25" spans="1:70">
      <c r="A25">
        <f t="shared" si="5"/>
        <v>19</v>
      </c>
      <c r="B25" t="s">
        <v>265</v>
      </c>
      <c r="C25" t="s">
        <v>74</v>
      </c>
      <c r="D25" t="s">
        <v>75</v>
      </c>
      <c r="E25" t="str">
        <f t="shared" si="0"/>
        <v>TN</v>
      </c>
      <c r="F25" t="s">
        <v>316</v>
      </c>
      <c r="G25" t="s">
        <v>302</v>
      </c>
      <c r="H25">
        <v>78</v>
      </c>
      <c r="I25" t="s">
        <v>299</v>
      </c>
      <c r="J25" s="5" t="s">
        <v>303</v>
      </c>
      <c r="K25" t="s">
        <v>299</v>
      </c>
      <c r="L25" s="5" t="s">
        <v>303</v>
      </c>
      <c r="M25" s="5" t="s">
        <v>304</v>
      </c>
      <c r="N25" s="5" t="s">
        <v>303</v>
      </c>
      <c r="O25" s="5" t="s">
        <v>76</v>
      </c>
      <c r="P25" t="s">
        <v>77</v>
      </c>
      <c r="Q25" t="s">
        <v>304</v>
      </c>
      <c r="R25" s="19" t="s">
        <v>377</v>
      </c>
      <c r="S25" s="2">
        <v>0.81</v>
      </c>
      <c r="T25" s="2">
        <v>0.12</v>
      </c>
      <c r="U25" s="2">
        <v>0.9</v>
      </c>
      <c r="V25" s="2">
        <v>0.85</v>
      </c>
      <c r="W25" s="2">
        <v>0.63</v>
      </c>
      <c r="X25" s="2">
        <v>0.79</v>
      </c>
      <c r="Y25">
        <v>501</v>
      </c>
      <c r="Z25">
        <v>504</v>
      </c>
      <c r="AA25">
        <v>509</v>
      </c>
      <c r="AB25">
        <v>513</v>
      </c>
      <c r="AC25">
        <v>516</v>
      </c>
      <c r="AD25">
        <v>3.4</v>
      </c>
      <c r="AE25">
        <v>3.59</v>
      </c>
      <c r="AF25">
        <v>3.79</v>
      </c>
      <c r="AG25">
        <v>3.92</v>
      </c>
      <c r="AH25">
        <v>3.98</v>
      </c>
      <c r="AI25">
        <v>3.2</v>
      </c>
      <c r="AJ25">
        <v>3.49</v>
      </c>
      <c r="AK25">
        <v>3.72</v>
      </c>
      <c r="AL25">
        <v>3.9</v>
      </c>
      <c r="AM25">
        <v>4</v>
      </c>
      <c r="AN25">
        <v>789</v>
      </c>
      <c r="AO25">
        <v>2300</v>
      </c>
      <c r="AP25">
        <v>10</v>
      </c>
      <c r="AQ25">
        <v>3099</v>
      </c>
      <c r="AR25">
        <v>285</v>
      </c>
      <c r="AS25">
        <v>80</v>
      </c>
      <c r="AT25">
        <v>0</v>
      </c>
      <c r="AU25">
        <v>365</v>
      </c>
      <c r="AV25">
        <v>66</v>
      </c>
      <c r="AW25">
        <v>13</v>
      </c>
      <c r="AX25">
        <v>0</v>
      </c>
      <c r="AY25">
        <v>79</v>
      </c>
      <c r="AZ25" s="66">
        <v>0.11</v>
      </c>
      <c r="BA25" s="5" t="s">
        <v>269</v>
      </c>
      <c r="BB25">
        <v>0</v>
      </c>
      <c r="BC25">
        <v>38</v>
      </c>
      <c r="BD25">
        <v>34</v>
      </c>
      <c r="BE25">
        <v>7</v>
      </c>
      <c r="BF25">
        <v>1</v>
      </c>
      <c r="BG25" t="s">
        <v>299</v>
      </c>
      <c r="BH25" t="s">
        <v>346</v>
      </c>
      <c r="BI25" t="s">
        <v>78</v>
      </c>
      <c r="BJ25" t="s">
        <v>304</v>
      </c>
      <c r="BK25" s="66">
        <v>0.23</v>
      </c>
      <c r="BL25" s="2"/>
      <c r="BM25">
        <v>0</v>
      </c>
      <c r="BN25" t="s">
        <v>378</v>
      </c>
      <c r="BO25">
        <f t="shared" si="1"/>
        <v>0.29000000000000004</v>
      </c>
      <c r="BP25">
        <f t="shared" si="2"/>
        <v>3</v>
      </c>
      <c r="BQ25" s="20">
        <f t="shared" si="3"/>
        <v>0.47499999999999998</v>
      </c>
      <c r="BR25" s="20">
        <f t="shared" si="4"/>
        <v>0.52500000000000002</v>
      </c>
    </row>
    <row r="26" spans="1:70">
      <c r="A26">
        <f t="shared" si="5"/>
        <v>20</v>
      </c>
      <c r="B26" t="s">
        <v>265</v>
      </c>
      <c r="C26" t="s">
        <v>79</v>
      </c>
      <c r="D26" t="s">
        <v>80</v>
      </c>
      <c r="E26" t="str">
        <f t="shared" si="0"/>
        <v>VA</v>
      </c>
      <c r="F26" t="s">
        <v>316</v>
      </c>
      <c r="G26" t="s">
        <v>302</v>
      </c>
      <c r="H26">
        <v>151</v>
      </c>
      <c r="I26" t="s">
        <v>304</v>
      </c>
      <c r="J26" s="5">
        <v>502</v>
      </c>
      <c r="K26" t="s">
        <v>299</v>
      </c>
      <c r="L26" s="5" t="s">
        <v>81</v>
      </c>
      <c r="M26" s="5" t="s">
        <v>304</v>
      </c>
      <c r="N26" s="5" t="s">
        <v>303</v>
      </c>
      <c r="O26" s="5" t="s">
        <v>82</v>
      </c>
      <c r="P26" t="s">
        <v>28</v>
      </c>
      <c r="Q26" t="s">
        <v>304</v>
      </c>
      <c r="R26" t="s">
        <v>379</v>
      </c>
      <c r="S26" s="2">
        <v>0.87</v>
      </c>
      <c r="T26" s="2">
        <v>7.0000000000000007E-2</v>
      </c>
      <c r="U26" s="2">
        <v>0.88</v>
      </c>
      <c r="V26" s="2">
        <v>0.83</v>
      </c>
      <c r="W26" s="2">
        <v>0.55000000000000004</v>
      </c>
      <c r="X26" s="2">
        <v>0.86</v>
      </c>
      <c r="Y26">
        <v>507</v>
      </c>
      <c r="Z26">
        <v>510</v>
      </c>
      <c r="AA26">
        <v>513</v>
      </c>
      <c r="AB26">
        <v>515</v>
      </c>
      <c r="AC26">
        <v>519</v>
      </c>
      <c r="AD26">
        <v>3.21</v>
      </c>
      <c r="AE26">
        <v>3.5</v>
      </c>
      <c r="AF26">
        <v>3.72</v>
      </c>
      <c r="AG26">
        <v>3.89</v>
      </c>
      <c r="AH26">
        <v>3.96</v>
      </c>
      <c r="AI26">
        <v>3.01</v>
      </c>
      <c r="AJ26">
        <v>3.43</v>
      </c>
      <c r="AK26">
        <v>3.66</v>
      </c>
      <c r="AL26">
        <v>3.87</v>
      </c>
      <c r="AM26">
        <v>3.96</v>
      </c>
      <c r="AN26">
        <v>1235</v>
      </c>
      <c r="AO26">
        <v>7630</v>
      </c>
      <c r="AP26">
        <v>7</v>
      </c>
      <c r="AQ26">
        <v>8872</v>
      </c>
      <c r="AR26">
        <v>409</v>
      </c>
      <c r="AS26">
        <v>441</v>
      </c>
      <c r="AT26">
        <v>0</v>
      </c>
      <c r="AU26">
        <v>850</v>
      </c>
      <c r="AV26">
        <v>77</v>
      </c>
      <c r="AW26">
        <v>74</v>
      </c>
      <c r="AX26">
        <v>0</v>
      </c>
      <c r="AY26">
        <v>151</v>
      </c>
      <c r="AZ26" s="66">
        <v>0.3</v>
      </c>
      <c r="BA26" s="5" t="s">
        <v>269</v>
      </c>
      <c r="BB26">
        <v>0</v>
      </c>
      <c r="BC26">
        <v>74</v>
      </c>
      <c r="BD26">
        <v>66</v>
      </c>
      <c r="BE26">
        <v>10</v>
      </c>
      <c r="BF26">
        <v>1</v>
      </c>
      <c r="BG26" t="s">
        <v>299</v>
      </c>
      <c r="BH26" t="s">
        <v>269</v>
      </c>
      <c r="BI26" t="s">
        <v>381</v>
      </c>
      <c r="BJ26" t="s">
        <v>304</v>
      </c>
      <c r="BK26" s="66">
        <v>0.26</v>
      </c>
      <c r="BL26" s="2"/>
      <c r="BM26">
        <v>0</v>
      </c>
      <c r="BN26" t="s">
        <v>380</v>
      </c>
      <c r="BO26">
        <f t="shared" si="1"/>
        <v>0.42000000000000037</v>
      </c>
      <c r="BP26">
        <f t="shared" si="2"/>
        <v>3</v>
      </c>
      <c r="BQ26" s="20">
        <f t="shared" si="3"/>
        <v>0.49006622516556292</v>
      </c>
      <c r="BR26" s="20">
        <f t="shared" si="4"/>
        <v>0.50993377483443714</v>
      </c>
    </row>
    <row r="27" spans="1:70">
      <c r="A27">
        <f t="shared" si="5"/>
        <v>21</v>
      </c>
      <c r="B27" t="s">
        <v>265</v>
      </c>
      <c r="C27" t="s">
        <v>83</v>
      </c>
      <c r="D27" t="s">
        <v>84</v>
      </c>
      <c r="E27" t="str">
        <f t="shared" si="0"/>
        <v>GA</v>
      </c>
      <c r="F27" t="s">
        <v>267</v>
      </c>
      <c r="G27" t="s">
        <v>302</v>
      </c>
      <c r="H27">
        <v>138</v>
      </c>
      <c r="I27" t="s">
        <v>304</v>
      </c>
      <c r="J27" s="5">
        <v>502</v>
      </c>
      <c r="K27" t="s">
        <v>299</v>
      </c>
      <c r="L27" s="5" t="s">
        <v>303</v>
      </c>
      <c r="M27" s="5" t="s">
        <v>304</v>
      </c>
      <c r="N27" s="5" t="s">
        <v>303</v>
      </c>
      <c r="O27" s="5" t="s">
        <v>303</v>
      </c>
      <c r="P27" t="s">
        <v>28</v>
      </c>
      <c r="Q27" t="s">
        <v>304</v>
      </c>
      <c r="R27" t="s">
        <v>383</v>
      </c>
      <c r="S27" s="2">
        <v>0.89</v>
      </c>
      <c r="T27" s="2">
        <v>0.01</v>
      </c>
      <c r="U27" s="2">
        <v>0.88</v>
      </c>
      <c r="V27" s="2">
        <v>0.82</v>
      </c>
      <c r="W27" s="2">
        <v>0.4</v>
      </c>
      <c r="X27" s="2">
        <v>0.97</v>
      </c>
      <c r="Y27">
        <v>510</v>
      </c>
      <c r="Z27">
        <v>512</v>
      </c>
      <c r="AA27">
        <v>515</v>
      </c>
      <c r="AB27">
        <v>519</v>
      </c>
      <c r="AC27">
        <v>523</v>
      </c>
      <c r="AD27">
        <v>3.47</v>
      </c>
      <c r="AE27">
        <v>3.64</v>
      </c>
      <c r="AF27">
        <v>3.8</v>
      </c>
      <c r="AG27">
        <v>3.92</v>
      </c>
      <c r="AH27">
        <v>3.97</v>
      </c>
      <c r="AI27">
        <v>3.26</v>
      </c>
      <c r="AJ27">
        <v>3.51</v>
      </c>
      <c r="AK27">
        <v>3.74</v>
      </c>
      <c r="AL27">
        <v>3.91</v>
      </c>
      <c r="AM27">
        <v>3.98</v>
      </c>
      <c r="AN27">
        <v>1096</v>
      </c>
      <c r="AO27">
        <v>12813</v>
      </c>
      <c r="AP27">
        <v>836</v>
      </c>
      <c r="AQ27">
        <v>14745</v>
      </c>
      <c r="AR27">
        <v>112</v>
      </c>
      <c r="AS27">
        <v>519</v>
      </c>
      <c r="AT27">
        <v>39</v>
      </c>
      <c r="AU27">
        <v>670</v>
      </c>
      <c r="AV27">
        <v>24</v>
      </c>
      <c r="AW27">
        <v>107</v>
      </c>
      <c r="AX27">
        <v>8</v>
      </c>
      <c r="AY27">
        <v>139</v>
      </c>
      <c r="AZ27" s="66">
        <v>0.18</v>
      </c>
      <c r="BA27" s="5">
        <v>18</v>
      </c>
      <c r="BB27">
        <v>0</v>
      </c>
      <c r="BC27">
        <v>63</v>
      </c>
      <c r="BD27">
        <v>76</v>
      </c>
      <c r="BE27">
        <v>0</v>
      </c>
      <c r="BF27">
        <v>0</v>
      </c>
      <c r="BG27" t="s">
        <v>304</v>
      </c>
      <c r="BH27" t="s">
        <v>384</v>
      </c>
      <c r="BI27" t="s">
        <v>385</v>
      </c>
      <c r="BJ27" t="s">
        <v>299</v>
      </c>
      <c r="BK27" s="66">
        <v>0.08</v>
      </c>
      <c r="BL27" s="2"/>
      <c r="BM27">
        <v>0</v>
      </c>
      <c r="BN27" t="s">
        <v>22</v>
      </c>
      <c r="BO27">
        <f t="shared" si="1"/>
        <v>0.25</v>
      </c>
      <c r="BP27">
        <f t="shared" si="2"/>
        <v>2</v>
      </c>
      <c r="BQ27" s="20">
        <f t="shared" si="3"/>
        <v>0.45323741007194246</v>
      </c>
      <c r="BR27" s="20">
        <f t="shared" si="4"/>
        <v>0.5467625899280576</v>
      </c>
    </row>
    <row r="28" spans="1:70">
      <c r="A28">
        <f t="shared" si="5"/>
        <v>22</v>
      </c>
      <c r="B28" t="s">
        <v>265</v>
      </c>
      <c r="C28" t="s">
        <v>85</v>
      </c>
      <c r="D28" t="s">
        <v>86</v>
      </c>
      <c r="E28" t="str">
        <f t="shared" si="0"/>
        <v>FL</v>
      </c>
      <c r="F28" t="s">
        <v>316</v>
      </c>
      <c r="G28" t="s">
        <v>302</v>
      </c>
      <c r="H28">
        <v>120</v>
      </c>
      <c r="I28" t="s">
        <v>299</v>
      </c>
      <c r="J28" s="5" t="s">
        <v>303</v>
      </c>
      <c r="K28" t="s">
        <v>299</v>
      </c>
      <c r="L28" s="5" t="s">
        <v>303</v>
      </c>
      <c r="M28" s="5" t="s">
        <v>304</v>
      </c>
      <c r="N28" s="5" t="s">
        <v>303</v>
      </c>
      <c r="O28" s="5" t="s">
        <v>87</v>
      </c>
      <c r="P28" t="s">
        <v>28</v>
      </c>
      <c r="Q28" t="s">
        <v>304</v>
      </c>
      <c r="R28" t="s">
        <v>386</v>
      </c>
      <c r="T28" s="2">
        <v>0.01</v>
      </c>
      <c r="U28" s="2">
        <v>0.97</v>
      </c>
      <c r="V28" s="2">
        <v>0.91</v>
      </c>
      <c r="W28" s="2">
        <v>0.49</v>
      </c>
      <c r="X28" s="2">
        <v>0.96</v>
      </c>
      <c r="Y28">
        <v>505</v>
      </c>
      <c r="Z28">
        <v>508</v>
      </c>
      <c r="AA28">
        <v>511</v>
      </c>
      <c r="AB28">
        <v>514</v>
      </c>
      <c r="AC28">
        <v>518</v>
      </c>
      <c r="AD28">
        <v>3.5</v>
      </c>
      <c r="AE28">
        <v>3.67</v>
      </c>
      <c r="AF28">
        <v>3.81</v>
      </c>
      <c r="AG28">
        <v>3.93</v>
      </c>
      <c r="AH28">
        <v>3.99</v>
      </c>
      <c r="AI28">
        <v>3.4</v>
      </c>
      <c r="AJ28">
        <v>3.57</v>
      </c>
      <c r="AK28">
        <v>3.74</v>
      </c>
      <c r="AL28">
        <v>3.92</v>
      </c>
      <c r="AM28">
        <v>4</v>
      </c>
      <c r="AN28">
        <v>3002</v>
      </c>
      <c r="AO28">
        <v>4387</v>
      </c>
      <c r="AP28">
        <v>10</v>
      </c>
      <c r="AQ28">
        <v>7399</v>
      </c>
      <c r="AR28">
        <v>333</v>
      </c>
      <c r="AS28">
        <v>179</v>
      </c>
      <c r="AT28">
        <v>0</v>
      </c>
      <c r="AU28">
        <v>512</v>
      </c>
      <c r="AV28">
        <v>108</v>
      </c>
      <c r="AW28">
        <v>27</v>
      </c>
      <c r="AX28">
        <v>0</v>
      </c>
      <c r="AY28">
        <v>135</v>
      </c>
      <c r="AZ28" s="66">
        <v>0.11</v>
      </c>
      <c r="BA28" s="5">
        <v>13</v>
      </c>
      <c r="BB28">
        <v>0</v>
      </c>
      <c r="BC28">
        <v>85</v>
      </c>
      <c r="BD28">
        <v>49</v>
      </c>
      <c r="BE28">
        <v>1</v>
      </c>
      <c r="BF28">
        <v>0</v>
      </c>
      <c r="BG28" t="s">
        <v>304</v>
      </c>
      <c r="BH28" t="s">
        <v>387</v>
      </c>
      <c r="BI28" t="s">
        <v>388</v>
      </c>
      <c r="BJ28" t="s">
        <v>389</v>
      </c>
      <c r="BK28" s="66">
        <v>0.19</v>
      </c>
      <c r="BL28" s="2"/>
      <c r="BM28">
        <v>0</v>
      </c>
      <c r="BN28" t="s">
        <v>22</v>
      </c>
      <c r="BO28">
        <f t="shared" si="1"/>
        <v>0.16999999999999993</v>
      </c>
      <c r="BP28">
        <f t="shared" si="2"/>
        <v>3</v>
      </c>
      <c r="BQ28" s="20">
        <f t="shared" si="3"/>
        <v>0.62962962962962965</v>
      </c>
      <c r="BR28" s="20">
        <f t="shared" si="4"/>
        <v>0.37037037037037035</v>
      </c>
    </row>
    <row r="29" spans="1:70">
      <c r="A29">
        <f t="shared" si="5"/>
        <v>23</v>
      </c>
      <c r="B29" t="s">
        <v>265</v>
      </c>
      <c r="C29" t="s">
        <v>88</v>
      </c>
      <c r="D29" t="s">
        <v>89</v>
      </c>
      <c r="E29" t="str">
        <f t="shared" si="0"/>
        <v>FL</v>
      </c>
      <c r="F29" t="s">
        <v>316</v>
      </c>
      <c r="G29" t="s">
        <v>302</v>
      </c>
      <c r="H29">
        <v>120</v>
      </c>
      <c r="I29" t="s">
        <v>304</v>
      </c>
      <c r="J29" s="5" t="s">
        <v>391</v>
      </c>
      <c r="K29" t="s">
        <v>304</v>
      </c>
      <c r="L29" s="5" t="s">
        <v>90</v>
      </c>
      <c r="M29" s="5" t="s">
        <v>304</v>
      </c>
      <c r="N29" s="5" t="s">
        <v>303</v>
      </c>
      <c r="O29" s="5" t="s">
        <v>303</v>
      </c>
      <c r="P29" t="s">
        <v>28</v>
      </c>
      <c r="Q29" t="s">
        <v>304</v>
      </c>
      <c r="R29" t="s">
        <v>392</v>
      </c>
      <c r="S29" s="2">
        <v>0.89</v>
      </c>
      <c r="T29" s="2">
        <v>0.01</v>
      </c>
      <c r="U29" s="2">
        <v>0.93</v>
      </c>
      <c r="V29" s="2">
        <v>0.89</v>
      </c>
      <c r="W29" s="2">
        <v>0.53</v>
      </c>
      <c r="X29" s="2">
        <v>0.85</v>
      </c>
      <c r="Y29">
        <v>501</v>
      </c>
      <c r="Z29">
        <v>504</v>
      </c>
      <c r="AA29">
        <v>507</v>
      </c>
      <c r="AB29">
        <v>511</v>
      </c>
      <c r="AC29">
        <v>514</v>
      </c>
      <c r="AD29">
        <v>3.5</v>
      </c>
      <c r="AE29">
        <v>3.64</v>
      </c>
      <c r="AF29">
        <v>3.8</v>
      </c>
      <c r="AG29">
        <v>3.91</v>
      </c>
      <c r="AH29">
        <v>3.97</v>
      </c>
      <c r="AI29">
        <v>3.32</v>
      </c>
      <c r="AJ29">
        <v>3.53</v>
      </c>
      <c r="AK29">
        <v>3.73</v>
      </c>
      <c r="AL29">
        <v>3.88</v>
      </c>
      <c r="AM29">
        <v>3.99</v>
      </c>
      <c r="AN29">
        <v>3188</v>
      </c>
      <c r="AO29">
        <v>4907</v>
      </c>
      <c r="AP29">
        <v>57</v>
      </c>
      <c r="AQ29">
        <v>8152</v>
      </c>
      <c r="AR29">
        <v>235</v>
      </c>
      <c r="AS29">
        <v>15</v>
      </c>
      <c r="AT29">
        <v>0</v>
      </c>
      <c r="AU29">
        <v>250</v>
      </c>
      <c r="AV29">
        <v>117</v>
      </c>
      <c r="AW29">
        <v>3</v>
      </c>
      <c r="AX29">
        <v>0</v>
      </c>
      <c r="AY29">
        <v>120</v>
      </c>
      <c r="AZ29" s="66">
        <v>0.15</v>
      </c>
      <c r="BA29" s="5" t="s">
        <v>269</v>
      </c>
      <c r="BB29">
        <v>0</v>
      </c>
      <c r="BC29">
        <v>66</v>
      </c>
      <c r="BD29">
        <v>47</v>
      </c>
      <c r="BE29">
        <v>7</v>
      </c>
      <c r="BF29">
        <v>0</v>
      </c>
      <c r="BG29" t="s">
        <v>299</v>
      </c>
      <c r="BH29" t="s">
        <v>269</v>
      </c>
      <c r="BI29" t="s">
        <v>393</v>
      </c>
      <c r="BJ29" t="s">
        <v>299</v>
      </c>
      <c r="BK29" s="66">
        <v>0.25</v>
      </c>
      <c r="BL29" s="2"/>
      <c r="BM29">
        <v>2</v>
      </c>
      <c r="BN29" t="s">
        <v>390</v>
      </c>
      <c r="BO29">
        <f t="shared" si="1"/>
        <v>0.20999999999999996</v>
      </c>
      <c r="BP29">
        <f t="shared" si="2"/>
        <v>3</v>
      </c>
      <c r="BQ29" s="20">
        <f t="shared" si="3"/>
        <v>0.55000000000000004</v>
      </c>
      <c r="BR29" s="20">
        <f t="shared" si="4"/>
        <v>0.45</v>
      </c>
    </row>
    <row r="30" spans="1:70">
      <c r="A30">
        <f t="shared" si="5"/>
        <v>24</v>
      </c>
      <c r="B30" t="s">
        <v>265</v>
      </c>
      <c r="C30" t="s">
        <v>91</v>
      </c>
      <c r="D30" t="s">
        <v>92</v>
      </c>
      <c r="E30" t="str">
        <f t="shared" si="0"/>
        <v>CT</v>
      </c>
      <c r="F30" t="s">
        <v>267</v>
      </c>
      <c r="G30" t="s">
        <v>394</v>
      </c>
      <c r="H30">
        <v>90</v>
      </c>
      <c r="I30" t="s">
        <v>304</v>
      </c>
      <c r="J30" s="5" t="s">
        <v>93</v>
      </c>
      <c r="K30" t="s">
        <v>304</v>
      </c>
      <c r="L30" s="5" t="s">
        <v>93</v>
      </c>
      <c r="M30" s="5" t="s">
        <v>304</v>
      </c>
      <c r="N30" s="5">
        <v>3</v>
      </c>
      <c r="O30" s="5" t="s">
        <v>303</v>
      </c>
      <c r="P30" t="s">
        <v>28</v>
      </c>
      <c r="Q30" t="s">
        <v>304</v>
      </c>
      <c r="R30" t="s">
        <v>313</v>
      </c>
      <c r="S30" s="2">
        <v>0.85</v>
      </c>
      <c r="T30" s="2">
        <v>0.09</v>
      </c>
      <c r="U30" s="2">
        <v>0.86</v>
      </c>
      <c r="V30" s="2">
        <v>0.82</v>
      </c>
      <c r="W30" s="2">
        <v>0.68</v>
      </c>
      <c r="X30" s="2">
        <v>0.92</v>
      </c>
      <c r="Y30">
        <v>505</v>
      </c>
      <c r="Z30">
        <v>509</v>
      </c>
      <c r="AA30">
        <v>513</v>
      </c>
      <c r="AB30">
        <v>516</v>
      </c>
      <c r="AC30">
        <v>518</v>
      </c>
      <c r="AD30">
        <v>3.37</v>
      </c>
      <c r="AE30">
        <v>3.58</v>
      </c>
      <c r="AF30">
        <v>3.76</v>
      </c>
      <c r="AG30">
        <v>3.89</v>
      </c>
      <c r="AH30">
        <v>3.97</v>
      </c>
      <c r="AI30">
        <v>3.26</v>
      </c>
      <c r="AJ30">
        <v>3.5</v>
      </c>
      <c r="AK30">
        <v>3.71</v>
      </c>
      <c r="AL30">
        <v>3.87</v>
      </c>
      <c r="AM30">
        <v>3.97</v>
      </c>
      <c r="AN30">
        <v>481</v>
      </c>
      <c r="AO30">
        <v>8702</v>
      </c>
      <c r="AP30">
        <v>28</v>
      </c>
      <c r="AQ30">
        <v>9211</v>
      </c>
      <c r="AR30">
        <v>72</v>
      </c>
      <c r="AS30">
        <v>266</v>
      </c>
      <c r="AT30">
        <v>1</v>
      </c>
      <c r="AU30">
        <v>339</v>
      </c>
      <c r="AV30">
        <v>31</v>
      </c>
      <c r="AW30">
        <v>62</v>
      </c>
      <c r="AX30">
        <v>1</v>
      </c>
      <c r="AY30">
        <v>94</v>
      </c>
      <c r="AZ30" s="66">
        <v>0.19</v>
      </c>
      <c r="BA30" s="5">
        <v>1</v>
      </c>
      <c r="BB30">
        <v>0</v>
      </c>
      <c r="BC30">
        <v>28</v>
      </c>
      <c r="BD30">
        <v>55</v>
      </c>
      <c r="BE30">
        <v>11</v>
      </c>
      <c r="BF30">
        <v>0</v>
      </c>
      <c r="BG30" t="s">
        <v>304</v>
      </c>
      <c r="BH30" t="s">
        <v>395</v>
      </c>
      <c r="BI30" t="s">
        <v>396</v>
      </c>
      <c r="BJ30" t="s">
        <v>299</v>
      </c>
      <c r="BK30" s="66">
        <v>0.17</v>
      </c>
      <c r="BL30" s="2"/>
      <c r="BM30">
        <v>1</v>
      </c>
      <c r="BN30" t="s">
        <v>22</v>
      </c>
      <c r="BO30">
        <f t="shared" si="1"/>
        <v>0.24000000000000021</v>
      </c>
      <c r="BP30">
        <f t="shared" si="2"/>
        <v>4</v>
      </c>
      <c r="BQ30" s="20">
        <f t="shared" si="3"/>
        <v>0.2978723404255319</v>
      </c>
      <c r="BR30" s="20">
        <f t="shared" si="4"/>
        <v>0.7021276595744681</v>
      </c>
    </row>
    <row r="31" spans="1:70">
      <c r="A31">
        <f t="shared" si="5"/>
        <v>25</v>
      </c>
      <c r="B31" t="s">
        <v>265</v>
      </c>
      <c r="C31" t="s">
        <v>94</v>
      </c>
      <c r="D31" t="s">
        <v>95</v>
      </c>
      <c r="E31" t="str">
        <f t="shared" si="0"/>
        <v>NH</v>
      </c>
      <c r="F31" t="s">
        <v>267</v>
      </c>
      <c r="G31" t="s">
        <v>302</v>
      </c>
      <c r="H31">
        <v>92</v>
      </c>
      <c r="I31" t="s">
        <v>304</v>
      </c>
      <c r="J31" s="5" t="s">
        <v>397</v>
      </c>
      <c r="K31" t="s">
        <v>299</v>
      </c>
      <c r="L31" s="5" t="s">
        <v>96</v>
      </c>
      <c r="M31" s="5" t="s">
        <v>304</v>
      </c>
      <c r="N31" s="5" t="s">
        <v>303</v>
      </c>
      <c r="O31" s="5" t="s">
        <v>96</v>
      </c>
      <c r="P31" t="s">
        <v>28</v>
      </c>
      <c r="Q31" t="s">
        <v>304</v>
      </c>
      <c r="R31" t="s">
        <v>398</v>
      </c>
      <c r="S31" s="2">
        <v>0.88</v>
      </c>
      <c r="T31" s="2">
        <v>0.04</v>
      </c>
      <c r="U31" s="2">
        <v>0.88</v>
      </c>
      <c r="V31" s="2">
        <v>0.85</v>
      </c>
      <c r="W31" s="2">
        <v>0.5</v>
      </c>
      <c r="X31" s="2">
        <v>0.96</v>
      </c>
      <c r="Y31">
        <v>510</v>
      </c>
      <c r="Z31">
        <v>513</v>
      </c>
      <c r="AA31">
        <v>516</v>
      </c>
      <c r="AB31">
        <v>519</v>
      </c>
      <c r="AC31">
        <v>522</v>
      </c>
      <c r="AD31">
        <v>3.52</v>
      </c>
      <c r="AE31">
        <v>3.65</v>
      </c>
      <c r="AF31">
        <v>3.8</v>
      </c>
      <c r="AG31">
        <v>3.89</v>
      </c>
      <c r="AH31">
        <v>3.96</v>
      </c>
      <c r="AI31">
        <v>3.38</v>
      </c>
      <c r="AJ31">
        <v>3.53</v>
      </c>
      <c r="AK31">
        <v>3.73</v>
      </c>
      <c r="AL31">
        <v>3.88</v>
      </c>
      <c r="AM31">
        <v>3.98</v>
      </c>
      <c r="AN31">
        <v>122</v>
      </c>
      <c r="AO31">
        <v>9400</v>
      </c>
      <c r="AP31">
        <v>993</v>
      </c>
      <c r="AQ31">
        <v>10515</v>
      </c>
      <c r="AR31">
        <v>12</v>
      </c>
      <c r="AS31">
        <v>597</v>
      </c>
      <c r="AT31">
        <v>36</v>
      </c>
      <c r="AU31">
        <v>645</v>
      </c>
      <c r="AV31">
        <v>8</v>
      </c>
      <c r="AW31">
        <v>74</v>
      </c>
      <c r="AX31">
        <v>10</v>
      </c>
      <c r="AY31">
        <v>92</v>
      </c>
      <c r="AZ31" s="66">
        <v>0.17</v>
      </c>
      <c r="BA31" s="5">
        <v>13</v>
      </c>
      <c r="BB31">
        <v>0</v>
      </c>
      <c r="BC31">
        <v>30</v>
      </c>
      <c r="BD31">
        <v>54</v>
      </c>
      <c r="BE31">
        <v>8</v>
      </c>
      <c r="BF31">
        <v>0</v>
      </c>
      <c r="BG31" t="s">
        <v>299</v>
      </c>
      <c r="BH31" t="s">
        <v>399</v>
      </c>
      <c r="BI31" t="s">
        <v>400</v>
      </c>
      <c r="BJ31" t="s">
        <v>401</v>
      </c>
      <c r="BK31" s="66">
        <v>0.17</v>
      </c>
      <c r="BL31" s="2"/>
      <c r="BM31">
        <v>4</v>
      </c>
      <c r="BN31" t="s">
        <v>22</v>
      </c>
      <c r="BO31">
        <f t="shared" si="1"/>
        <v>0.14999999999999991</v>
      </c>
      <c r="BP31">
        <f t="shared" si="2"/>
        <v>3</v>
      </c>
      <c r="BQ31" s="20">
        <f t="shared" si="3"/>
        <v>0.32608695652173914</v>
      </c>
      <c r="BR31" s="20">
        <f t="shared" si="4"/>
        <v>0.67391304347826086</v>
      </c>
    </row>
    <row r="32" spans="1:70">
      <c r="A32">
        <f t="shared" si="5"/>
        <v>26</v>
      </c>
      <c r="B32" t="s">
        <v>265</v>
      </c>
      <c r="C32" t="s">
        <v>97</v>
      </c>
      <c r="D32" t="s">
        <v>98</v>
      </c>
      <c r="E32" t="str">
        <f t="shared" si="0"/>
        <v>PA</v>
      </c>
      <c r="F32" t="s">
        <v>267</v>
      </c>
      <c r="G32" t="s">
        <v>302</v>
      </c>
      <c r="H32">
        <v>115</v>
      </c>
      <c r="I32" t="s">
        <v>299</v>
      </c>
      <c r="J32" s="5" t="s">
        <v>303</v>
      </c>
      <c r="K32" t="s">
        <v>299</v>
      </c>
      <c r="L32" s="5" t="s">
        <v>303</v>
      </c>
      <c r="M32" s="5" t="s">
        <v>304</v>
      </c>
      <c r="N32" s="5" t="s">
        <v>303</v>
      </c>
      <c r="O32" s="5" t="s">
        <v>99</v>
      </c>
      <c r="P32" t="s">
        <v>44</v>
      </c>
      <c r="Q32" t="s">
        <v>304</v>
      </c>
      <c r="R32" t="s">
        <v>402</v>
      </c>
      <c r="S32" s="2">
        <v>0.89</v>
      </c>
      <c r="T32" s="2">
        <v>0.01</v>
      </c>
      <c r="U32" s="2">
        <v>0.9</v>
      </c>
      <c r="V32" s="2">
        <v>0.84</v>
      </c>
      <c r="W32" s="2">
        <v>0.54</v>
      </c>
      <c r="X32" s="2">
        <v>0.91</v>
      </c>
      <c r="Y32">
        <v>507</v>
      </c>
      <c r="Z32">
        <v>510</v>
      </c>
      <c r="AA32">
        <v>513</v>
      </c>
      <c r="AB32">
        <v>516</v>
      </c>
      <c r="AC32">
        <v>519</v>
      </c>
      <c r="AD32">
        <v>3.5</v>
      </c>
      <c r="AE32">
        <v>3.65</v>
      </c>
      <c r="AF32">
        <v>3.8</v>
      </c>
      <c r="AG32">
        <v>3.92</v>
      </c>
      <c r="AH32">
        <v>3.99</v>
      </c>
      <c r="AI32">
        <v>3.33</v>
      </c>
      <c r="AJ32">
        <v>3.54</v>
      </c>
      <c r="AK32">
        <v>3.76</v>
      </c>
      <c r="AL32">
        <v>3.92</v>
      </c>
      <c r="AM32">
        <v>3.99</v>
      </c>
      <c r="AN32">
        <v>1092</v>
      </c>
      <c r="AO32">
        <v>5932</v>
      </c>
      <c r="AP32">
        <v>6</v>
      </c>
      <c r="AQ32">
        <v>7030</v>
      </c>
      <c r="AR32">
        <v>451</v>
      </c>
      <c r="AS32">
        <v>477</v>
      </c>
      <c r="AT32">
        <v>0</v>
      </c>
      <c r="AU32">
        <v>928</v>
      </c>
      <c r="AV32">
        <v>80</v>
      </c>
      <c r="AW32">
        <v>34</v>
      </c>
      <c r="AX32">
        <v>0</v>
      </c>
      <c r="AY32">
        <v>114</v>
      </c>
      <c r="AZ32" s="66">
        <v>0.24</v>
      </c>
      <c r="BA32" s="5" t="s">
        <v>269</v>
      </c>
      <c r="BB32">
        <v>1</v>
      </c>
      <c r="BC32">
        <v>58</v>
      </c>
      <c r="BD32">
        <v>48</v>
      </c>
      <c r="BE32">
        <v>7</v>
      </c>
      <c r="BF32">
        <v>0</v>
      </c>
      <c r="BG32" t="s">
        <v>304</v>
      </c>
      <c r="BH32" t="s">
        <v>404</v>
      </c>
      <c r="BI32" t="s">
        <v>405</v>
      </c>
      <c r="BJ32" t="s">
        <v>406</v>
      </c>
      <c r="BK32" s="66">
        <v>0.08</v>
      </c>
      <c r="BL32" s="2"/>
      <c r="BM32">
        <v>4</v>
      </c>
      <c r="BN32" t="s">
        <v>403</v>
      </c>
      <c r="BO32">
        <f t="shared" si="1"/>
        <v>0.20999999999999996</v>
      </c>
      <c r="BP32">
        <f t="shared" si="2"/>
        <v>3</v>
      </c>
      <c r="BQ32" s="20">
        <f t="shared" si="3"/>
        <v>0.51754385964912286</v>
      </c>
      <c r="BR32" s="20">
        <f t="shared" si="4"/>
        <v>0.48245614035087719</v>
      </c>
    </row>
    <row r="33" spans="1:70">
      <c r="A33">
        <f t="shared" si="5"/>
        <v>27</v>
      </c>
      <c r="B33" t="s">
        <v>265</v>
      </c>
      <c r="C33" t="s">
        <v>102</v>
      </c>
      <c r="D33" t="s">
        <v>103</v>
      </c>
      <c r="E33" t="str">
        <f t="shared" si="0"/>
        <v>DC</v>
      </c>
      <c r="F33" t="s">
        <v>267</v>
      </c>
      <c r="G33" t="s">
        <v>407</v>
      </c>
      <c r="H33">
        <v>180</v>
      </c>
      <c r="I33" t="s">
        <v>299</v>
      </c>
      <c r="J33" s="5" t="s">
        <v>104</v>
      </c>
      <c r="K33" t="s">
        <v>299</v>
      </c>
      <c r="L33" s="5" t="s">
        <v>105</v>
      </c>
      <c r="M33" s="5" t="s">
        <v>303</v>
      </c>
      <c r="N33" s="5" t="s">
        <v>303</v>
      </c>
      <c r="O33" s="5" t="s">
        <v>382</v>
      </c>
      <c r="P33" t="s">
        <v>28</v>
      </c>
      <c r="Q33" t="s">
        <v>304</v>
      </c>
      <c r="R33" t="s">
        <v>408</v>
      </c>
      <c r="S33" s="2">
        <v>0.86</v>
      </c>
      <c r="T33" s="2">
        <v>0.03</v>
      </c>
      <c r="U33" s="2">
        <v>0.84</v>
      </c>
      <c r="V33" s="2">
        <v>0.88</v>
      </c>
      <c r="W33" s="2">
        <v>0.56000000000000005</v>
      </c>
      <c r="X33" s="2">
        <v>0.89</v>
      </c>
      <c r="Y33">
        <v>506</v>
      </c>
      <c r="Z33">
        <v>509</v>
      </c>
      <c r="AA33">
        <v>512</v>
      </c>
      <c r="AB33">
        <v>514</v>
      </c>
      <c r="AC33">
        <v>517</v>
      </c>
      <c r="AD33">
        <v>3.5</v>
      </c>
      <c r="AE33">
        <v>3.61</v>
      </c>
      <c r="AF33">
        <v>3.74</v>
      </c>
      <c r="AG33">
        <v>3.86</v>
      </c>
      <c r="AH33">
        <v>3.94</v>
      </c>
      <c r="AI33">
        <v>3.31</v>
      </c>
      <c r="AJ33">
        <v>3.49</v>
      </c>
      <c r="AK33">
        <v>3.66</v>
      </c>
      <c r="AL33">
        <v>3.83</v>
      </c>
      <c r="AM33">
        <v>3.94</v>
      </c>
      <c r="AN33">
        <v>83</v>
      </c>
      <c r="AO33">
        <v>16029</v>
      </c>
      <c r="AP33">
        <v>713</v>
      </c>
      <c r="AQ33">
        <v>16825</v>
      </c>
      <c r="AR33">
        <v>49</v>
      </c>
      <c r="AS33">
        <v>993</v>
      </c>
      <c r="AT33">
        <v>40</v>
      </c>
      <c r="AU33">
        <v>1082</v>
      </c>
      <c r="AV33">
        <v>5</v>
      </c>
      <c r="AW33">
        <v>176</v>
      </c>
      <c r="AX33">
        <v>2</v>
      </c>
      <c r="AY33">
        <v>183</v>
      </c>
      <c r="AZ33" s="66">
        <v>0.16</v>
      </c>
      <c r="BA33" s="5" t="s">
        <v>269</v>
      </c>
      <c r="BB33">
        <v>0</v>
      </c>
      <c r="BC33">
        <v>79</v>
      </c>
      <c r="BD33">
        <v>98</v>
      </c>
      <c r="BE33">
        <v>6</v>
      </c>
      <c r="BF33">
        <v>0</v>
      </c>
      <c r="BG33" t="s">
        <v>299</v>
      </c>
      <c r="BH33" t="s">
        <v>269</v>
      </c>
      <c r="BI33" t="s">
        <v>409</v>
      </c>
      <c r="BJ33" t="s">
        <v>299</v>
      </c>
      <c r="BK33" s="66">
        <v>0.18</v>
      </c>
      <c r="BL33" s="2"/>
      <c r="BM33">
        <v>0</v>
      </c>
      <c r="BN33" t="s">
        <v>22</v>
      </c>
      <c r="BO33">
        <f t="shared" si="1"/>
        <v>0.18000000000000016</v>
      </c>
      <c r="BP33">
        <f t="shared" si="2"/>
        <v>3</v>
      </c>
      <c r="BQ33" s="20">
        <f t="shared" si="3"/>
        <v>0.43169398907103823</v>
      </c>
      <c r="BR33" s="20">
        <f t="shared" si="4"/>
        <v>0.56830601092896171</v>
      </c>
    </row>
    <row r="34" spans="1:70">
      <c r="A34">
        <f t="shared" si="5"/>
        <v>28</v>
      </c>
      <c r="B34" t="s">
        <v>265</v>
      </c>
      <c r="C34" t="s">
        <v>106</v>
      </c>
      <c r="D34" t="s">
        <v>103</v>
      </c>
      <c r="E34" t="str">
        <f t="shared" si="0"/>
        <v>DC</v>
      </c>
      <c r="F34" t="s">
        <v>267</v>
      </c>
      <c r="G34" t="s">
        <v>269</v>
      </c>
      <c r="H34">
        <v>203</v>
      </c>
      <c r="I34" t="s">
        <v>299</v>
      </c>
      <c r="J34" s="5" t="s">
        <v>303</v>
      </c>
      <c r="K34" t="s">
        <v>299</v>
      </c>
      <c r="L34" s="5" t="s">
        <v>303</v>
      </c>
      <c r="M34" s="5" t="s">
        <v>303</v>
      </c>
      <c r="N34" s="5" t="s">
        <v>303</v>
      </c>
      <c r="O34" s="5" t="s">
        <v>303</v>
      </c>
      <c r="P34" t="s">
        <v>28</v>
      </c>
      <c r="Q34" t="s">
        <v>304</v>
      </c>
      <c r="R34" t="s">
        <v>411</v>
      </c>
      <c r="S34" s="2">
        <v>0.91</v>
      </c>
      <c r="T34" s="2">
        <v>0.03</v>
      </c>
      <c r="U34" s="2">
        <v>0.89</v>
      </c>
      <c r="V34" s="2">
        <v>0.91</v>
      </c>
      <c r="W34" s="2">
        <v>0.53</v>
      </c>
      <c r="X34" s="2">
        <v>0.96</v>
      </c>
      <c r="Y34">
        <v>507</v>
      </c>
      <c r="Z34">
        <v>510</v>
      </c>
      <c r="AA34">
        <v>513</v>
      </c>
      <c r="AB34">
        <v>516</v>
      </c>
      <c r="AC34">
        <v>520</v>
      </c>
      <c r="AD34">
        <v>3.39</v>
      </c>
      <c r="AE34">
        <v>3.62</v>
      </c>
      <c r="AF34">
        <v>3.78</v>
      </c>
      <c r="AG34">
        <v>3.9</v>
      </c>
      <c r="AH34">
        <v>3.97</v>
      </c>
      <c r="AI34">
        <v>3.23</v>
      </c>
      <c r="AJ34">
        <v>3.53</v>
      </c>
      <c r="AK34">
        <v>3.73</v>
      </c>
      <c r="AL34">
        <v>3.88</v>
      </c>
      <c r="AM34">
        <v>3.97</v>
      </c>
      <c r="AN34">
        <v>68</v>
      </c>
      <c r="AO34">
        <v>16769</v>
      </c>
      <c r="AP34">
        <v>1045</v>
      </c>
      <c r="AQ34">
        <v>17882</v>
      </c>
      <c r="AR34">
        <v>7</v>
      </c>
      <c r="AS34">
        <v>1076</v>
      </c>
      <c r="AT34">
        <v>75</v>
      </c>
      <c r="AU34">
        <v>1158</v>
      </c>
      <c r="AV34">
        <v>4</v>
      </c>
      <c r="AW34">
        <v>191</v>
      </c>
      <c r="AX34">
        <v>8</v>
      </c>
      <c r="AY34">
        <v>203</v>
      </c>
      <c r="AZ34" s="66">
        <v>0.32</v>
      </c>
      <c r="BA34" s="5" t="s">
        <v>269</v>
      </c>
      <c r="BB34">
        <v>0</v>
      </c>
      <c r="BC34">
        <v>89</v>
      </c>
      <c r="BD34">
        <v>109</v>
      </c>
      <c r="BE34">
        <v>4</v>
      </c>
      <c r="BF34">
        <v>1</v>
      </c>
      <c r="BG34" t="s">
        <v>304</v>
      </c>
      <c r="BH34" t="s">
        <v>412</v>
      </c>
      <c r="BI34" t="s">
        <v>413</v>
      </c>
      <c r="BJ34" t="s">
        <v>269</v>
      </c>
      <c r="BK34" s="66">
        <v>0.1</v>
      </c>
      <c r="BL34" s="2"/>
      <c r="BM34">
        <v>1</v>
      </c>
      <c r="BN34" t="s">
        <v>410</v>
      </c>
      <c r="BO34">
        <f t="shared" si="1"/>
        <v>0.29999999999999982</v>
      </c>
      <c r="BP34">
        <f t="shared" si="2"/>
        <v>3</v>
      </c>
      <c r="BQ34" s="20">
        <f t="shared" si="3"/>
        <v>0.43842364532019706</v>
      </c>
      <c r="BR34" s="20">
        <f t="shared" si="4"/>
        <v>0.56157635467980294</v>
      </c>
    </row>
    <row r="35" spans="1:70">
      <c r="A35">
        <f t="shared" si="5"/>
        <v>29</v>
      </c>
      <c r="B35" t="s">
        <v>265</v>
      </c>
      <c r="C35" t="s">
        <v>107</v>
      </c>
      <c r="D35" t="s">
        <v>108</v>
      </c>
      <c r="E35" t="str">
        <f t="shared" si="0"/>
        <v>NJ</v>
      </c>
      <c r="F35" t="s">
        <v>267</v>
      </c>
      <c r="G35" t="s">
        <v>302</v>
      </c>
      <c r="H35">
        <v>150</v>
      </c>
      <c r="I35" t="s">
        <v>353</v>
      </c>
      <c r="J35" s="5" t="s">
        <v>303</v>
      </c>
      <c r="K35" t="s">
        <v>353</v>
      </c>
      <c r="L35" s="5" t="s">
        <v>303</v>
      </c>
      <c r="M35" s="5" t="s">
        <v>303</v>
      </c>
      <c r="N35" s="5" t="s">
        <v>303</v>
      </c>
      <c r="O35" s="5" t="s">
        <v>303</v>
      </c>
      <c r="P35" t="s">
        <v>28</v>
      </c>
      <c r="Q35" t="s">
        <v>304</v>
      </c>
      <c r="S35" s="2">
        <v>0.81</v>
      </c>
      <c r="T35" s="2">
        <v>0</v>
      </c>
      <c r="U35" s="2">
        <v>0.87</v>
      </c>
      <c r="V35" s="2">
        <v>0.84</v>
      </c>
      <c r="W35" s="2">
        <v>0.56000000000000005</v>
      </c>
      <c r="X35" s="2">
        <v>0.91</v>
      </c>
      <c r="Y35">
        <v>507</v>
      </c>
      <c r="Z35">
        <v>511</v>
      </c>
      <c r="AA35">
        <v>513</v>
      </c>
      <c r="AB35">
        <v>516</v>
      </c>
      <c r="AC35">
        <v>519</v>
      </c>
      <c r="AD35">
        <v>3.44</v>
      </c>
      <c r="AE35">
        <v>3.58</v>
      </c>
      <c r="AF35">
        <v>3.71</v>
      </c>
      <c r="AG35">
        <v>3.86</v>
      </c>
      <c r="AH35">
        <v>3.94</v>
      </c>
      <c r="AI35">
        <v>3.27</v>
      </c>
      <c r="AJ35">
        <v>3.47</v>
      </c>
      <c r="AK35">
        <v>3.63</v>
      </c>
      <c r="AL35">
        <v>3.85</v>
      </c>
      <c r="AM35">
        <v>3.94</v>
      </c>
      <c r="AN35">
        <v>1288</v>
      </c>
      <c r="AO35">
        <v>4770</v>
      </c>
      <c r="AP35">
        <v>11</v>
      </c>
      <c r="AQ35">
        <v>6069</v>
      </c>
      <c r="AR35">
        <v>267</v>
      </c>
      <c r="AS35">
        <v>226</v>
      </c>
      <c r="AT35">
        <v>0</v>
      </c>
      <c r="AU35">
        <v>493</v>
      </c>
      <c r="AV35">
        <v>92</v>
      </c>
      <c r="AW35">
        <v>65</v>
      </c>
      <c r="AX35">
        <v>0</v>
      </c>
      <c r="AY35">
        <v>157</v>
      </c>
      <c r="AZ35" s="66">
        <v>0.14000000000000001</v>
      </c>
      <c r="BA35" s="5" t="s">
        <v>269</v>
      </c>
      <c r="BB35">
        <v>0</v>
      </c>
      <c r="BC35">
        <v>75</v>
      </c>
      <c r="BD35">
        <v>76</v>
      </c>
      <c r="BE35">
        <v>6</v>
      </c>
      <c r="BF35">
        <v>0</v>
      </c>
      <c r="BG35" t="s">
        <v>299</v>
      </c>
      <c r="BH35" t="s">
        <v>269</v>
      </c>
      <c r="BI35" t="s">
        <v>414</v>
      </c>
      <c r="BJ35" t="s">
        <v>415</v>
      </c>
      <c r="BK35" s="66">
        <v>0</v>
      </c>
      <c r="BL35" s="2"/>
      <c r="BM35">
        <v>0</v>
      </c>
      <c r="BN35" t="s">
        <v>416</v>
      </c>
      <c r="BO35">
        <f t="shared" si="1"/>
        <v>0.20000000000000018</v>
      </c>
      <c r="BP35">
        <f t="shared" si="2"/>
        <v>4</v>
      </c>
      <c r="BQ35" s="20">
        <f t="shared" si="3"/>
        <v>0.47770700636942676</v>
      </c>
      <c r="BR35" s="20">
        <f t="shared" si="4"/>
        <v>0.52229299363057324</v>
      </c>
    </row>
    <row r="36" spans="1:70">
      <c r="A36">
        <f t="shared" si="5"/>
        <v>30</v>
      </c>
      <c r="B36" t="s">
        <v>265</v>
      </c>
      <c r="C36" t="s">
        <v>111</v>
      </c>
      <c r="D36" t="s">
        <v>30</v>
      </c>
      <c r="E36" t="str">
        <f t="shared" si="0"/>
        <v>MA</v>
      </c>
      <c r="F36" t="s">
        <v>267</v>
      </c>
      <c r="G36" t="s">
        <v>417</v>
      </c>
      <c r="H36">
        <v>165</v>
      </c>
      <c r="I36" t="s">
        <v>299</v>
      </c>
      <c r="J36" s="5" t="s">
        <v>109</v>
      </c>
      <c r="K36" t="s">
        <v>299</v>
      </c>
      <c r="L36" s="5" t="s">
        <v>110</v>
      </c>
      <c r="M36" s="5" t="s">
        <v>304</v>
      </c>
      <c r="N36" s="5" t="s">
        <v>303</v>
      </c>
      <c r="O36" s="5" t="s">
        <v>110</v>
      </c>
      <c r="P36" t="s">
        <v>28</v>
      </c>
      <c r="Q36" t="s">
        <v>304</v>
      </c>
      <c r="R36" t="s">
        <v>22</v>
      </c>
      <c r="S36" s="2">
        <v>0.88</v>
      </c>
      <c r="T36" s="2">
        <v>0.03</v>
      </c>
      <c r="U36" s="2">
        <v>0.91</v>
      </c>
      <c r="V36" s="2">
        <v>0.89</v>
      </c>
      <c r="W36" s="2">
        <v>0.32</v>
      </c>
      <c r="X36" s="2">
        <v>0.98</v>
      </c>
      <c r="Y36">
        <v>514</v>
      </c>
      <c r="Z36">
        <v>517</v>
      </c>
      <c r="AA36">
        <v>520</v>
      </c>
      <c r="AB36">
        <v>523</v>
      </c>
      <c r="AC36">
        <v>525</v>
      </c>
      <c r="AD36">
        <v>3.79</v>
      </c>
      <c r="AE36">
        <v>3.88</v>
      </c>
      <c r="AF36">
        <v>3.95</v>
      </c>
      <c r="AG36">
        <v>3.98</v>
      </c>
      <c r="AH36">
        <v>4</v>
      </c>
      <c r="AI36">
        <v>3.74</v>
      </c>
      <c r="AJ36">
        <v>3.86</v>
      </c>
      <c r="AK36">
        <v>3.95</v>
      </c>
      <c r="AL36">
        <v>4</v>
      </c>
      <c r="AM36">
        <v>4</v>
      </c>
      <c r="AN36">
        <v>635</v>
      </c>
      <c r="AO36">
        <v>7883</v>
      </c>
      <c r="AP36">
        <v>677</v>
      </c>
      <c r="AQ36">
        <v>9195</v>
      </c>
      <c r="AR36">
        <v>97</v>
      </c>
      <c r="AS36">
        <v>715</v>
      </c>
      <c r="AT36">
        <v>39</v>
      </c>
      <c r="AU36">
        <v>851</v>
      </c>
      <c r="AV36">
        <v>19</v>
      </c>
      <c r="AW36">
        <v>134</v>
      </c>
      <c r="AX36">
        <v>11</v>
      </c>
      <c r="AY36">
        <v>164</v>
      </c>
      <c r="AZ36" s="66">
        <v>0.23</v>
      </c>
      <c r="BA36" s="5" t="s">
        <v>269</v>
      </c>
      <c r="BB36">
        <v>0</v>
      </c>
      <c r="BC36">
        <v>82</v>
      </c>
      <c r="BD36">
        <v>76</v>
      </c>
      <c r="BE36">
        <v>6</v>
      </c>
      <c r="BF36">
        <v>0</v>
      </c>
      <c r="BG36" t="s">
        <v>304</v>
      </c>
      <c r="BH36" t="s">
        <v>418</v>
      </c>
      <c r="BI36" t="s">
        <v>419</v>
      </c>
      <c r="BJ36" t="s">
        <v>299</v>
      </c>
      <c r="BK36" s="66">
        <v>0.11</v>
      </c>
      <c r="BL36" s="2"/>
      <c r="BM36">
        <v>5</v>
      </c>
      <c r="BN36" t="s">
        <v>22</v>
      </c>
      <c r="BO36">
        <f t="shared" si="1"/>
        <v>0.11999999999999966</v>
      </c>
      <c r="BP36">
        <f t="shared" si="2"/>
        <v>3</v>
      </c>
      <c r="BQ36" s="20">
        <f t="shared" si="3"/>
        <v>0.5</v>
      </c>
      <c r="BR36" s="20">
        <f t="shared" si="4"/>
        <v>0.5</v>
      </c>
    </row>
    <row r="37" spans="1:70">
      <c r="A37">
        <f t="shared" si="5"/>
        <v>31</v>
      </c>
      <c r="B37" t="s">
        <v>265</v>
      </c>
      <c r="C37" t="s">
        <v>112</v>
      </c>
      <c r="D37" t="s">
        <v>103</v>
      </c>
      <c r="E37" t="str">
        <f t="shared" si="0"/>
        <v>DC</v>
      </c>
      <c r="F37" t="s">
        <v>267</v>
      </c>
      <c r="G37" t="s">
        <v>302</v>
      </c>
      <c r="H37">
        <v>125</v>
      </c>
      <c r="I37" t="s">
        <v>304</v>
      </c>
      <c r="J37" s="5">
        <v>494</v>
      </c>
      <c r="K37" t="s">
        <v>299</v>
      </c>
      <c r="L37" s="5" t="s">
        <v>303</v>
      </c>
      <c r="M37" s="5" t="s">
        <v>304</v>
      </c>
      <c r="N37" s="5">
        <v>2.5</v>
      </c>
      <c r="O37" s="5" t="s">
        <v>303</v>
      </c>
      <c r="P37" t="s">
        <v>27</v>
      </c>
      <c r="Q37" t="s">
        <v>304</v>
      </c>
      <c r="R37" t="s">
        <v>421</v>
      </c>
      <c r="S37" s="2">
        <v>0.84</v>
      </c>
      <c r="T37" s="2">
        <v>0.02</v>
      </c>
      <c r="U37" s="2">
        <v>0.78</v>
      </c>
      <c r="V37" s="2">
        <v>0.67</v>
      </c>
      <c r="W37" s="2">
        <v>0.51</v>
      </c>
      <c r="X37" s="2">
        <v>0.85</v>
      </c>
      <c r="Y37">
        <v>499</v>
      </c>
      <c r="Z37">
        <v>503</v>
      </c>
      <c r="AA37">
        <v>507</v>
      </c>
      <c r="AB37">
        <v>510</v>
      </c>
      <c r="AC37">
        <v>512</v>
      </c>
      <c r="AD37">
        <v>3.17</v>
      </c>
      <c r="AE37">
        <v>3.4</v>
      </c>
      <c r="AF37">
        <v>3.61</v>
      </c>
      <c r="AG37">
        <v>3.81</v>
      </c>
      <c r="AH37">
        <v>3.91</v>
      </c>
      <c r="AI37">
        <v>2.99</v>
      </c>
      <c r="AJ37">
        <v>3.25</v>
      </c>
      <c r="AK37">
        <v>3.5</v>
      </c>
      <c r="AL37">
        <v>3.75</v>
      </c>
      <c r="AM37">
        <v>3.9</v>
      </c>
      <c r="AN37">
        <v>51</v>
      </c>
      <c r="AO37">
        <v>10380</v>
      </c>
      <c r="AP37">
        <v>780</v>
      </c>
      <c r="AQ37">
        <v>11211</v>
      </c>
      <c r="AR37">
        <v>9</v>
      </c>
      <c r="AS37">
        <v>333</v>
      </c>
      <c r="AT37">
        <v>16</v>
      </c>
      <c r="AU37">
        <v>358</v>
      </c>
      <c r="AV37">
        <v>5</v>
      </c>
      <c r="AW37">
        <v>109</v>
      </c>
      <c r="AX37">
        <v>8</v>
      </c>
      <c r="AY37">
        <v>122</v>
      </c>
      <c r="AZ37" s="66">
        <v>0.34</v>
      </c>
      <c r="BA37" s="5">
        <v>27</v>
      </c>
      <c r="BB37">
        <v>1</v>
      </c>
      <c r="BC37">
        <v>52</v>
      </c>
      <c r="BD37">
        <v>60</v>
      </c>
      <c r="BE37">
        <v>8</v>
      </c>
      <c r="BF37">
        <v>1</v>
      </c>
      <c r="BG37" t="s">
        <v>299</v>
      </c>
      <c r="BH37" t="s">
        <v>422</v>
      </c>
      <c r="BI37" t="s">
        <v>423</v>
      </c>
      <c r="BJ37" t="s">
        <v>269</v>
      </c>
      <c r="BK37" s="66">
        <v>0.23</v>
      </c>
      <c r="BL37" s="2"/>
      <c r="BM37">
        <v>1</v>
      </c>
      <c r="BN37" t="s">
        <v>420</v>
      </c>
      <c r="BO37">
        <f t="shared" si="1"/>
        <v>0.25999999999999979</v>
      </c>
      <c r="BP37">
        <f t="shared" si="2"/>
        <v>4</v>
      </c>
      <c r="BQ37" s="20">
        <f t="shared" si="3"/>
        <v>0.4344262295081967</v>
      </c>
      <c r="BR37" s="20">
        <f t="shared" si="4"/>
        <v>0.56557377049180324</v>
      </c>
    </row>
    <row r="38" spans="1:70">
      <c r="A38">
        <f t="shared" si="5"/>
        <v>32</v>
      </c>
      <c r="B38" t="s">
        <v>265</v>
      </c>
      <c r="C38" t="s">
        <v>113</v>
      </c>
      <c r="D38" t="s">
        <v>56</v>
      </c>
      <c r="E38" t="str">
        <f t="shared" si="0"/>
        <v>NY</v>
      </c>
      <c r="F38" t="s">
        <v>267</v>
      </c>
      <c r="G38" t="s">
        <v>302</v>
      </c>
      <c r="H38">
        <v>120</v>
      </c>
      <c r="I38" t="s">
        <v>299</v>
      </c>
      <c r="J38" s="5" t="s">
        <v>303</v>
      </c>
      <c r="K38" t="s">
        <v>299</v>
      </c>
      <c r="L38" s="5" t="s">
        <v>303</v>
      </c>
      <c r="M38" s="5" t="s">
        <v>304</v>
      </c>
      <c r="N38" s="5" t="s">
        <v>303</v>
      </c>
      <c r="O38" s="5" t="s">
        <v>114</v>
      </c>
      <c r="P38" t="s">
        <v>28</v>
      </c>
      <c r="Q38" t="s">
        <v>304</v>
      </c>
      <c r="R38" s="19" t="s">
        <v>424</v>
      </c>
      <c r="S38" s="2">
        <v>0.83</v>
      </c>
      <c r="T38" s="2">
        <v>0.02</v>
      </c>
      <c r="U38" s="2">
        <v>0.81</v>
      </c>
      <c r="V38" s="2">
        <v>0.85</v>
      </c>
      <c r="W38" s="2">
        <v>0.38</v>
      </c>
      <c r="X38" s="2">
        <v>0.95</v>
      </c>
      <c r="Y38">
        <v>512</v>
      </c>
      <c r="Z38">
        <v>515</v>
      </c>
      <c r="AA38">
        <v>519</v>
      </c>
      <c r="AB38">
        <v>521</v>
      </c>
      <c r="AC38">
        <v>524</v>
      </c>
      <c r="AD38">
        <v>3.61</v>
      </c>
      <c r="AE38">
        <v>3.74</v>
      </c>
      <c r="AF38">
        <v>3.86</v>
      </c>
      <c r="AG38">
        <v>3.95</v>
      </c>
      <c r="AH38">
        <v>3.99</v>
      </c>
      <c r="AI38">
        <v>3.5</v>
      </c>
      <c r="AJ38">
        <v>3.67</v>
      </c>
      <c r="AK38">
        <v>3.83</v>
      </c>
      <c r="AL38">
        <v>3.95</v>
      </c>
      <c r="AM38">
        <v>4</v>
      </c>
      <c r="AN38">
        <v>1592</v>
      </c>
      <c r="AO38">
        <v>6545</v>
      </c>
      <c r="AP38">
        <v>674</v>
      </c>
      <c r="AQ38">
        <v>8811</v>
      </c>
      <c r="AR38">
        <v>154</v>
      </c>
      <c r="AS38">
        <v>512</v>
      </c>
      <c r="AT38">
        <v>12</v>
      </c>
      <c r="AU38">
        <v>678</v>
      </c>
      <c r="AV38">
        <v>38</v>
      </c>
      <c r="AW38">
        <v>78</v>
      </c>
      <c r="AX38">
        <v>4</v>
      </c>
      <c r="AY38">
        <v>120</v>
      </c>
      <c r="AZ38" s="66">
        <v>7.0000000000000007E-2</v>
      </c>
      <c r="BA38" s="5" t="s">
        <v>425</v>
      </c>
      <c r="BB38">
        <v>0</v>
      </c>
      <c r="BC38">
        <v>68</v>
      </c>
      <c r="BD38">
        <v>47</v>
      </c>
      <c r="BE38">
        <v>5</v>
      </c>
      <c r="BF38">
        <v>0</v>
      </c>
      <c r="BG38" t="s">
        <v>304</v>
      </c>
      <c r="BH38" t="s">
        <v>426</v>
      </c>
      <c r="BI38" t="s">
        <v>427</v>
      </c>
      <c r="BJ38" t="s">
        <v>299</v>
      </c>
      <c r="BK38" s="66">
        <v>0.23</v>
      </c>
      <c r="BL38" s="2"/>
      <c r="BM38">
        <v>2</v>
      </c>
      <c r="BN38" t="s">
        <v>22</v>
      </c>
      <c r="BO38">
        <f t="shared" si="1"/>
        <v>0.16999999999999993</v>
      </c>
      <c r="BP38">
        <f t="shared" si="2"/>
        <v>3</v>
      </c>
      <c r="BQ38" s="20">
        <f t="shared" si="3"/>
        <v>0.56666666666666665</v>
      </c>
      <c r="BR38" s="20">
        <f t="shared" si="4"/>
        <v>0.43333333333333335</v>
      </c>
    </row>
    <row r="39" spans="1:70">
      <c r="A39">
        <f t="shared" si="5"/>
        <v>33</v>
      </c>
      <c r="B39" t="s">
        <v>265</v>
      </c>
      <c r="C39" t="s">
        <v>115</v>
      </c>
      <c r="D39" t="s">
        <v>116</v>
      </c>
      <c r="E39" t="str">
        <f t="shared" si="0"/>
        <v>IN</v>
      </c>
      <c r="F39" t="s">
        <v>316</v>
      </c>
      <c r="G39" t="s">
        <v>302</v>
      </c>
      <c r="H39">
        <v>366</v>
      </c>
      <c r="I39" t="s">
        <v>299</v>
      </c>
      <c r="J39" s="5" t="s">
        <v>303</v>
      </c>
      <c r="K39" t="s">
        <v>299</v>
      </c>
      <c r="L39" s="5" t="s">
        <v>303</v>
      </c>
      <c r="M39" s="5" t="s">
        <v>299</v>
      </c>
      <c r="N39" s="5" t="s">
        <v>303</v>
      </c>
      <c r="O39" s="5" t="s">
        <v>303</v>
      </c>
      <c r="P39" t="s">
        <v>27</v>
      </c>
      <c r="Q39" t="s">
        <v>429</v>
      </c>
      <c r="R39" t="s">
        <v>428</v>
      </c>
      <c r="S39" s="2">
        <v>0.84</v>
      </c>
      <c r="T39" s="2">
        <v>0.01</v>
      </c>
      <c r="U39" s="2">
        <v>0.88</v>
      </c>
      <c r="V39" s="2">
        <v>0.73</v>
      </c>
      <c r="W39" s="2">
        <v>0.45</v>
      </c>
      <c r="X39" s="2">
        <v>0.86</v>
      </c>
      <c r="Y39">
        <v>504</v>
      </c>
      <c r="Z39">
        <v>509</v>
      </c>
      <c r="AA39">
        <v>513</v>
      </c>
      <c r="AB39">
        <v>517</v>
      </c>
      <c r="AC39">
        <v>520</v>
      </c>
      <c r="AD39">
        <v>3.56</v>
      </c>
      <c r="AE39">
        <v>3.73</v>
      </c>
      <c r="AF39">
        <v>3.87</v>
      </c>
      <c r="AG39">
        <v>3.95</v>
      </c>
      <c r="AH39">
        <v>3.99</v>
      </c>
      <c r="AI39">
        <v>3.45</v>
      </c>
      <c r="AJ39">
        <v>3.66</v>
      </c>
      <c r="AK39">
        <v>3.84</v>
      </c>
      <c r="AL39">
        <v>3.95</v>
      </c>
      <c r="AM39">
        <v>4</v>
      </c>
      <c r="AN39">
        <v>877</v>
      </c>
      <c r="AO39">
        <v>6322</v>
      </c>
      <c r="AP39">
        <v>34</v>
      </c>
      <c r="AQ39">
        <v>7233</v>
      </c>
      <c r="AR39">
        <v>591</v>
      </c>
      <c r="AS39">
        <v>552</v>
      </c>
      <c r="AT39">
        <v>0</v>
      </c>
      <c r="AU39">
        <v>1143</v>
      </c>
      <c r="AV39">
        <v>316</v>
      </c>
      <c r="AW39">
        <v>50</v>
      </c>
      <c r="AX39">
        <v>0</v>
      </c>
      <c r="AY39">
        <v>366</v>
      </c>
      <c r="AZ39" s="66">
        <v>0.09</v>
      </c>
      <c r="BA39" s="5" t="s">
        <v>269</v>
      </c>
      <c r="BB39">
        <v>0</v>
      </c>
      <c r="BC39">
        <v>268</v>
      </c>
      <c r="BD39">
        <v>84</v>
      </c>
      <c r="BE39">
        <v>13</v>
      </c>
      <c r="BF39">
        <v>1</v>
      </c>
      <c r="BG39" t="s">
        <v>299</v>
      </c>
      <c r="BH39" t="s">
        <v>269</v>
      </c>
      <c r="BI39" t="s">
        <v>431</v>
      </c>
      <c r="BJ39" t="s">
        <v>299</v>
      </c>
      <c r="BK39" s="66">
        <v>0.16</v>
      </c>
      <c r="BL39" s="2"/>
      <c r="BM39">
        <v>2</v>
      </c>
      <c r="BN39" t="s">
        <v>430</v>
      </c>
      <c r="BO39">
        <f t="shared" si="1"/>
        <v>0.20999999999999996</v>
      </c>
      <c r="BP39">
        <f t="shared" si="2"/>
        <v>5</v>
      </c>
      <c r="BQ39" s="20">
        <f t="shared" si="3"/>
        <v>0.73224043715846998</v>
      </c>
      <c r="BR39" s="20">
        <f t="shared" si="4"/>
        <v>0.26775956284153007</v>
      </c>
    </row>
    <row r="40" spans="1:70">
      <c r="A40">
        <f t="shared" si="5"/>
        <v>34</v>
      </c>
      <c r="B40" t="s">
        <v>265</v>
      </c>
      <c r="C40" t="s">
        <v>117</v>
      </c>
      <c r="D40" t="s">
        <v>118</v>
      </c>
      <c r="E40" t="str">
        <f t="shared" si="0"/>
        <v>NY</v>
      </c>
      <c r="F40" t="s">
        <v>316</v>
      </c>
      <c r="G40" t="s">
        <v>302</v>
      </c>
      <c r="H40">
        <v>180</v>
      </c>
      <c r="I40" t="s">
        <v>299</v>
      </c>
      <c r="J40" s="5" t="s">
        <v>303</v>
      </c>
      <c r="K40" t="s">
        <v>299</v>
      </c>
      <c r="L40" s="5" t="s">
        <v>303</v>
      </c>
      <c r="M40" s="5" t="s">
        <v>299</v>
      </c>
      <c r="N40" s="5" t="s">
        <v>303</v>
      </c>
      <c r="O40" s="5" t="s">
        <v>303</v>
      </c>
      <c r="P40" t="s">
        <v>28</v>
      </c>
      <c r="Q40" t="s">
        <v>304</v>
      </c>
      <c r="R40" t="s">
        <v>433</v>
      </c>
      <c r="S40" s="2">
        <v>0.79</v>
      </c>
      <c r="T40" s="2">
        <v>0.01</v>
      </c>
      <c r="U40" s="2">
        <v>0.84</v>
      </c>
      <c r="V40" s="2">
        <v>0.82</v>
      </c>
      <c r="W40" s="2">
        <v>0.63</v>
      </c>
      <c r="X40" s="2">
        <v>0.92</v>
      </c>
      <c r="Y40">
        <v>503</v>
      </c>
      <c r="Z40">
        <v>507</v>
      </c>
      <c r="AA40">
        <v>511</v>
      </c>
      <c r="AB40">
        <v>515</v>
      </c>
      <c r="AC40">
        <v>518</v>
      </c>
      <c r="AD40">
        <v>3.28</v>
      </c>
      <c r="AE40">
        <v>3.53</v>
      </c>
      <c r="AF40">
        <v>3.72</v>
      </c>
      <c r="AG40">
        <v>3.88</v>
      </c>
      <c r="AH40">
        <v>3.97</v>
      </c>
      <c r="AI40">
        <v>3.12</v>
      </c>
      <c r="AJ40">
        <v>3.39</v>
      </c>
      <c r="AK40">
        <v>3.63</v>
      </c>
      <c r="AL40">
        <v>3.85</v>
      </c>
      <c r="AM40">
        <v>3.97</v>
      </c>
      <c r="AN40">
        <v>2385</v>
      </c>
      <c r="AO40">
        <v>3665</v>
      </c>
      <c r="AP40">
        <v>58</v>
      </c>
      <c r="AQ40">
        <v>6108</v>
      </c>
      <c r="AR40">
        <v>495</v>
      </c>
      <c r="AS40">
        <v>119</v>
      </c>
      <c r="AT40">
        <v>0</v>
      </c>
      <c r="AU40">
        <v>614</v>
      </c>
      <c r="AV40">
        <v>162</v>
      </c>
      <c r="AW40">
        <v>22</v>
      </c>
      <c r="AX40">
        <v>0</v>
      </c>
      <c r="AY40">
        <v>184</v>
      </c>
      <c r="AZ40" s="66">
        <v>0.2</v>
      </c>
      <c r="BA40" s="5">
        <v>4</v>
      </c>
      <c r="BB40">
        <v>0</v>
      </c>
      <c r="BC40">
        <v>93</v>
      </c>
      <c r="BD40">
        <v>86</v>
      </c>
      <c r="BE40">
        <v>5</v>
      </c>
      <c r="BF40">
        <v>0</v>
      </c>
      <c r="BG40" t="s">
        <v>299</v>
      </c>
      <c r="BH40" t="s">
        <v>269</v>
      </c>
      <c r="BI40" t="s">
        <v>434</v>
      </c>
      <c r="BJ40" t="s">
        <v>299</v>
      </c>
      <c r="BK40" s="66">
        <v>0.26</v>
      </c>
      <c r="BL40" s="2"/>
      <c r="BM40">
        <v>3</v>
      </c>
      <c r="BN40" t="s">
        <v>432</v>
      </c>
      <c r="BO40">
        <f t="shared" si="1"/>
        <v>0.27</v>
      </c>
      <c r="BP40">
        <f t="shared" si="2"/>
        <v>4</v>
      </c>
      <c r="BQ40" s="20">
        <f t="shared" si="3"/>
        <v>0.50543478260869568</v>
      </c>
      <c r="BR40" s="20">
        <f t="shared" si="4"/>
        <v>0.49456521739130432</v>
      </c>
    </row>
    <row r="41" spans="1:70">
      <c r="A41">
        <f t="shared" si="5"/>
        <v>35</v>
      </c>
      <c r="B41" t="s">
        <v>265</v>
      </c>
      <c r="C41" t="s">
        <v>119</v>
      </c>
      <c r="D41" t="s">
        <v>120</v>
      </c>
      <c r="E41" t="str">
        <f t="shared" si="0"/>
        <v>MD</v>
      </c>
      <c r="F41" t="s">
        <v>267</v>
      </c>
      <c r="G41" t="s">
        <v>302</v>
      </c>
      <c r="H41">
        <v>120</v>
      </c>
      <c r="I41" t="s">
        <v>299</v>
      </c>
      <c r="J41" s="5" t="s">
        <v>121</v>
      </c>
      <c r="K41" t="s">
        <v>299</v>
      </c>
      <c r="L41" s="5" t="s">
        <v>121</v>
      </c>
      <c r="M41" s="5" t="s">
        <v>304</v>
      </c>
      <c r="N41" s="5">
        <v>1</v>
      </c>
      <c r="O41" s="5" t="s">
        <v>121</v>
      </c>
      <c r="P41" t="s">
        <v>28</v>
      </c>
      <c r="Q41" t="s">
        <v>304</v>
      </c>
      <c r="R41" t="s">
        <v>435</v>
      </c>
      <c r="S41" s="2">
        <v>0.89</v>
      </c>
      <c r="T41" s="2">
        <v>0</v>
      </c>
      <c r="U41" s="2">
        <v>0.94</v>
      </c>
      <c r="V41" s="2">
        <v>0.96</v>
      </c>
      <c r="W41" s="2">
        <v>0.36</v>
      </c>
      <c r="X41" s="2">
        <v>1</v>
      </c>
      <c r="Y41">
        <v>518</v>
      </c>
      <c r="Z41">
        <v>520</v>
      </c>
      <c r="AA41">
        <v>522</v>
      </c>
      <c r="AB41">
        <v>524</v>
      </c>
      <c r="AC41">
        <v>526</v>
      </c>
      <c r="AD41">
        <v>3.85</v>
      </c>
      <c r="AE41">
        <v>3.9</v>
      </c>
      <c r="AF41">
        <v>3.95</v>
      </c>
      <c r="AG41">
        <v>3.99</v>
      </c>
      <c r="AH41">
        <v>4</v>
      </c>
      <c r="AI41">
        <v>3.8</v>
      </c>
      <c r="AJ41">
        <v>3.88</v>
      </c>
      <c r="AK41">
        <v>3.95</v>
      </c>
      <c r="AL41">
        <v>4</v>
      </c>
      <c r="AM41">
        <v>4</v>
      </c>
      <c r="AN41">
        <v>446</v>
      </c>
      <c r="AO41">
        <v>6112</v>
      </c>
      <c r="AP41">
        <v>487</v>
      </c>
      <c r="AQ41">
        <v>7045</v>
      </c>
      <c r="AR41">
        <v>40</v>
      </c>
      <c r="AS41">
        <v>543</v>
      </c>
      <c r="AT41">
        <v>20</v>
      </c>
      <c r="AU41">
        <v>603</v>
      </c>
      <c r="AV41">
        <v>10</v>
      </c>
      <c r="AW41">
        <v>108</v>
      </c>
      <c r="AX41">
        <v>2</v>
      </c>
      <c r="AY41">
        <v>120</v>
      </c>
      <c r="AZ41" s="66">
        <v>0.09</v>
      </c>
      <c r="BA41" s="5">
        <v>9</v>
      </c>
      <c r="BB41">
        <v>1</v>
      </c>
      <c r="BC41">
        <v>92</v>
      </c>
      <c r="BD41">
        <v>26</v>
      </c>
      <c r="BE41">
        <v>1</v>
      </c>
      <c r="BF41">
        <v>0</v>
      </c>
      <c r="BG41" t="s">
        <v>299</v>
      </c>
      <c r="BH41" t="s">
        <v>436</v>
      </c>
      <c r="BI41" t="s">
        <v>437</v>
      </c>
      <c r="BJ41" t="s">
        <v>269</v>
      </c>
      <c r="BK41" s="66">
        <v>0.11</v>
      </c>
      <c r="BL41" s="2"/>
      <c r="BM41">
        <v>3</v>
      </c>
      <c r="BN41" t="s">
        <v>22</v>
      </c>
      <c r="BO41">
        <f t="shared" si="1"/>
        <v>8.0000000000000071E-2</v>
      </c>
      <c r="BP41">
        <f t="shared" si="2"/>
        <v>2</v>
      </c>
      <c r="BQ41" s="20">
        <f t="shared" si="3"/>
        <v>0.77500000000000002</v>
      </c>
      <c r="BR41" s="20">
        <f t="shared" si="4"/>
        <v>0.22500000000000001</v>
      </c>
    </row>
    <row r="42" spans="1:70">
      <c r="A42">
        <f t="shared" si="5"/>
        <v>36</v>
      </c>
      <c r="B42" t="s">
        <v>265</v>
      </c>
      <c r="C42" t="s">
        <v>122</v>
      </c>
      <c r="D42" t="s">
        <v>123</v>
      </c>
      <c r="E42" t="str">
        <f t="shared" si="0"/>
        <v>CA</v>
      </c>
      <c r="F42" t="s">
        <v>267</v>
      </c>
      <c r="G42" t="s">
        <v>302</v>
      </c>
      <c r="H42">
        <v>50</v>
      </c>
      <c r="I42" t="s">
        <v>299</v>
      </c>
      <c r="J42" s="5" t="s">
        <v>303</v>
      </c>
      <c r="K42" t="s">
        <v>299</v>
      </c>
      <c r="L42" s="5" t="s">
        <v>303</v>
      </c>
      <c r="M42" s="5" t="s">
        <v>304</v>
      </c>
      <c r="N42" s="5" t="s">
        <v>303</v>
      </c>
      <c r="O42" s="5" t="s">
        <v>303</v>
      </c>
      <c r="P42" t="s">
        <v>28</v>
      </c>
      <c r="Q42" t="s">
        <v>304</v>
      </c>
      <c r="R42" t="s">
        <v>438</v>
      </c>
      <c r="S42" s="2">
        <v>0.93</v>
      </c>
      <c r="T42" s="2">
        <v>0.01</v>
      </c>
      <c r="U42" s="2">
        <v>0.81</v>
      </c>
      <c r="V42" s="2">
        <v>0.91</v>
      </c>
      <c r="W42" s="2">
        <v>0.38</v>
      </c>
      <c r="X42" s="2">
        <v>0.94</v>
      </c>
      <c r="Y42">
        <v>510</v>
      </c>
      <c r="Z42">
        <v>514</v>
      </c>
      <c r="AA42">
        <v>517</v>
      </c>
      <c r="AB42">
        <v>520</v>
      </c>
      <c r="AC42">
        <v>523</v>
      </c>
      <c r="AD42">
        <v>3.56</v>
      </c>
      <c r="AE42">
        <v>3.7</v>
      </c>
      <c r="AF42">
        <v>3.83</v>
      </c>
      <c r="AG42">
        <v>3.94</v>
      </c>
      <c r="AH42">
        <v>3.99</v>
      </c>
      <c r="AI42">
        <v>3.39</v>
      </c>
      <c r="AJ42">
        <v>3.59</v>
      </c>
      <c r="AK42">
        <v>3.8</v>
      </c>
      <c r="AL42">
        <v>3.93</v>
      </c>
      <c r="AM42">
        <v>4</v>
      </c>
      <c r="AN42">
        <v>5059</v>
      </c>
      <c r="AO42">
        <v>6409</v>
      </c>
      <c r="AP42">
        <v>115</v>
      </c>
      <c r="AQ42">
        <v>11583</v>
      </c>
      <c r="AR42">
        <v>319</v>
      </c>
      <c r="AS42">
        <v>397</v>
      </c>
      <c r="AT42">
        <v>0</v>
      </c>
      <c r="AU42">
        <v>716</v>
      </c>
      <c r="AV42">
        <v>26</v>
      </c>
      <c r="AW42">
        <v>22</v>
      </c>
      <c r="AX42">
        <v>2</v>
      </c>
      <c r="AY42">
        <v>50</v>
      </c>
      <c r="AZ42" s="66">
        <v>0.14000000000000001</v>
      </c>
      <c r="BA42" s="5" t="s">
        <v>269</v>
      </c>
      <c r="BB42">
        <v>0</v>
      </c>
      <c r="BC42">
        <v>22</v>
      </c>
      <c r="BD42">
        <v>26</v>
      </c>
      <c r="BE42">
        <v>2</v>
      </c>
      <c r="BF42">
        <v>0</v>
      </c>
      <c r="BG42" t="s">
        <v>303</v>
      </c>
      <c r="BH42" t="s">
        <v>439</v>
      </c>
      <c r="BI42" t="s">
        <v>440</v>
      </c>
      <c r="BJ42" t="s">
        <v>269</v>
      </c>
      <c r="BK42" s="5" t="s">
        <v>40</v>
      </c>
      <c r="BM42">
        <v>1</v>
      </c>
      <c r="BN42" t="s">
        <v>22</v>
      </c>
      <c r="BO42">
        <f t="shared" si="1"/>
        <v>0.19999999999999973</v>
      </c>
      <c r="BP42">
        <f t="shared" si="2"/>
        <v>4</v>
      </c>
      <c r="BQ42" s="20">
        <f t="shared" si="3"/>
        <v>0.44</v>
      </c>
      <c r="BR42" s="20">
        <f t="shared" si="4"/>
        <v>0.56000000000000005</v>
      </c>
    </row>
    <row r="43" spans="1:70">
      <c r="A43">
        <f t="shared" si="5"/>
        <v>37</v>
      </c>
      <c r="B43" t="s">
        <v>265</v>
      </c>
      <c r="C43" t="s">
        <v>124</v>
      </c>
      <c r="D43" t="s">
        <v>125</v>
      </c>
      <c r="E43" t="str">
        <f t="shared" si="0"/>
        <v>CA</v>
      </c>
      <c r="F43" t="s">
        <v>267</v>
      </c>
      <c r="H43">
        <v>186</v>
      </c>
      <c r="I43" t="s">
        <v>299</v>
      </c>
      <c r="J43" s="5" t="s">
        <v>441</v>
      </c>
      <c r="K43" t="s">
        <v>299</v>
      </c>
      <c r="L43" s="5" t="s">
        <v>126</v>
      </c>
      <c r="M43" s="5" t="s">
        <v>304</v>
      </c>
      <c r="N43" s="5" t="s">
        <v>303</v>
      </c>
      <c r="O43" s="5" t="s">
        <v>127</v>
      </c>
      <c r="P43" t="s">
        <v>28</v>
      </c>
      <c r="Q43" t="s">
        <v>304</v>
      </c>
      <c r="R43" t="s">
        <v>442</v>
      </c>
      <c r="S43" s="2">
        <v>0.84</v>
      </c>
      <c r="T43" s="2">
        <v>0.01</v>
      </c>
      <c r="U43" s="2">
        <v>0.84</v>
      </c>
      <c r="V43" s="2">
        <v>0.89</v>
      </c>
      <c r="W43" s="2">
        <v>0.42</v>
      </c>
      <c r="X43" s="2">
        <v>0.94</v>
      </c>
      <c r="Y43">
        <v>509</v>
      </c>
      <c r="Z43">
        <v>512</v>
      </c>
      <c r="AA43">
        <v>517</v>
      </c>
      <c r="AB43">
        <v>518</v>
      </c>
      <c r="AC43">
        <v>520</v>
      </c>
      <c r="AD43">
        <v>3.46</v>
      </c>
      <c r="AE43">
        <v>3.61</v>
      </c>
      <c r="AF43">
        <v>3.79</v>
      </c>
      <c r="AG43">
        <v>3.92</v>
      </c>
      <c r="AH43">
        <v>3.97</v>
      </c>
      <c r="AI43">
        <v>3.31</v>
      </c>
      <c r="AJ43">
        <v>3.53</v>
      </c>
      <c r="AK43">
        <v>3.75</v>
      </c>
      <c r="AL43">
        <v>3.91</v>
      </c>
      <c r="AM43">
        <v>3.98</v>
      </c>
      <c r="AN43">
        <v>4750</v>
      </c>
      <c r="AO43">
        <v>4457</v>
      </c>
      <c r="AP43">
        <v>334</v>
      </c>
      <c r="AQ43">
        <v>9541</v>
      </c>
      <c r="AR43">
        <v>466</v>
      </c>
      <c r="AS43">
        <v>161</v>
      </c>
      <c r="AT43">
        <v>0</v>
      </c>
      <c r="AU43">
        <v>627</v>
      </c>
      <c r="AV43">
        <v>153</v>
      </c>
      <c r="AW43">
        <v>32</v>
      </c>
      <c r="AX43">
        <v>1</v>
      </c>
      <c r="AY43">
        <v>186</v>
      </c>
      <c r="AZ43" s="66">
        <v>0.09</v>
      </c>
      <c r="BA43" s="66">
        <v>0.04</v>
      </c>
      <c r="BB43">
        <v>0</v>
      </c>
      <c r="BC43">
        <v>107</v>
      </c>
      <c r="BD43">
        <v>75</v>
      </c>
      <c r="BE43">
        <v>4</v>
      </c>
      <c r="BF43">
        <v>0</v>
      </c>
      <c r="BG43" t="s">
        <v>304</v>
      </c>
      <c r="BH43" t="s">
        <v>443</v>
      </c>
      <c r="BI43" t="s">
        <v>444</v>
      </c>
      <c r="BJ43" t="s">
        <v>299</v>
      </c>
      <c r="BK43" s="66">
        <v>0.1</v>
      </c>
      <c r="BL43" s="2"/>
      <c r="BM43">
        <v>0</v>
      </c>
      <c r="BN43" t="s">
        <v>22</v>
      </c>
      <c r="BO43">
        <f t="shared" si="1"/>
        <v>0.21999999999999975</v>
      </c>
      <c r="BP43">
        <f t="shared" si="2"/>
        <v>3</v>
      </c>
      <c r="BQ43" s="20">
        <f t="shared" si="3"/>
        <v>0.57526881720430112</v>
      </c>
      <c r="BR43" s="20">
        <f t="shared" si="4"/>
        <v>0.42473118279569894</v>
      </c>
    </row>
    <row r="44" spans="1:70">
      <c r="A44">
        <f t="shared" si="5"/>
        <v>38</v>
      </c>
      <c r="B44" t="s">
        <v>265</v>
      </c>
      <c r="C44" t="s">
        <v>128</v>
      </c>
      <c r="D44" t="s">
        <v>129</v>
      </c>
      <c r="E44" t="str">
        <f t="shared" si="0"/>
        <v>NV</v>
      </c>
      <c r="F44" t="s">
        <v>316</v>
      </c>
      <c r="G44" t="s">
        <v>302</v>
      </c>
      <c r="H44">
        <v>60</v>
      </c>
      <c r="I44" t="s">
        <v>304</v>
      </c>
      <c r="J44" s="5">
        <v>499</v>
      </c>
      <c r="K44" t="s">
        <v>304</v>
      </c>
      <c r="L44" s="5" t="s">
        <v>130</v>
      </c>
      <c r="M44" s="5" t="s">
        <v>304</v>
      </c>
      <c r="N44" s="5" t="s">
        <v>303</v>
      </c>
      <c r="O44" s="5" t="s">
        <v>131</v>
      </c>
      <c r="P44" t="s">
        <v>28</v>
      </c>
      <c r="Q44" t="s">
        <v>429</v>
      </c>
      <c r="R44" t="s">
        <v>446</v>
      </c>
      <c r="S44" s="2">
        <v>0.94</v>
      </c>
      <c r="T44" s="2">
        <v>0.04</v>
      </c>
      <c r="U44" s="2">
        <v>0.83</v>
      </c>
      <c r="V44" s="2">
        <v>0.87</v>
      </c>
      <c r="W44" s="2">
        <v>0.56000000000000005</v>
      </c>
      <c r="X44" s="2">
        <v>0.92</v>
      </c>
      <c r="Y44">
        <v>504</v>
      </c>
      <c r="Z44">
        <v>507</v>
      </c>
      <c r="AA44">
        <v>510</v>
      </c>
      <c r="AB44">
        <v>514</v>
      </c>
      <c r="AC44">
        <v>517</v>
      </c>
      <c r="AD44">
        <v>3.44</v>
      </c>
      <c r="AE44">
        <v>3.59</v>
      </c>
      <c r="AF44">
        <v>3.83</v>
      </c>
      <c r="AG44">
        <v>3.94</v>
      </c>
      <c r="AH44">
        <v>3.99</v>
      </c>
      <c r="AI44">
        <v>3.3</v>
      </c>
      <c r="AJ44">
        <v>3.52</v>
      </c>
      <c r="AK44">
        <v>3.76</v>
      </c>
      <c r="AL44">
        <v>3.93</v>
      </c>
      <c r="AM44">
        <v>4</v>
      </c>
      <c r="AN44">
        <v>319</v>
      </c>
      <c r="AO44">
        <v>1666</v>
      </c>
      <c r="AP44">
        <v>13</v>
      </c>
      <c r="AQ44">
        <v>1998</v>
      </c>
      <c r="AR44">
        <v>211</v>
      </c>
      <c r="AS44">
        <v>86</v>
      </c>
      <c r="AT44">
        <v>0</v>
      </c>
      <c r="AU44">
        <v>297</v>
      </c>
      <c r="AV44">
        <v>50</v>
      </c>
      <c r="AW44">
        <v>10</v>
      </c>
      <c r="AX44">
        <v>0</v>
      </c>
      <c r="AY44">
        <v>60</v>
      </c>
      <c r="AZ44" s="66">
        <v>7.0000000000000007E-2</v>
      </c>
      <c r="BA44" s="5" t="s">
        <v>269</v>
      </c>
      <c r="BB44">
        <v>0</v>
      </c>
      <c r="BC44">
        <v>31</v>
      </c>
      <c r="BD44">
        <v>26</v>
      </c>
      <c r="BE44">
        <v>3</v>
      </c>
      <c r="BF44">
        <v>0</v>
      </c>
      <c r="BG44" t="s">
        <v>304</v>
      </c>
      <c r="BH44" t="s">
        <v>447</v>
      </c>
      <c r="BI44" t="s">
        <v>448</v>
      </c>
      <c r="BJ44" t="s">
        <v>449</v>
      </c>
      <c r="BK44" s="66">
        <v>0.03</v>
      </c>
      <c r="BL44" s="2"/>
      <c r="BM44">
        <v>0</v>
      </c>
      <c r="BN44" t="s">
        <v>445</v>
      </c>
      <c r="BO44">
        <f t="shared" si="1"/>
        <v>0.2200000000000002</v>
      </c>
      <c r="BP44">
        <f t="shared" si="2"/>
        <v>3</v>
      </c>
      <c r="BQ44" s="20">
        <f t="shared" si="3"/>
        <v>0.51666666666666672</v>
      </c>
      <c r="BR44" s="20">
        <f t="shared" si="4"/>
        <v>0.48333333333333334</v>
      </c>
    </row>
    <row r="45" spans="1:70">
      <c r="A45">
        <f t="shared" si="5"/>
        <v>39</v>
      </c>
      <c r="B45" t="s">
        <v>265</v>
      </c>
      <c r="C45" t="s">
        <v>132</v>
      </c>
      <c r="D45" t="s">
        <v>70</v>
      </c>
      <c r="E45" t="str">
        <f t="shared" si="0"/>
        <v>PA</v>
      </c>
      <c r="F45" t="s">
        <v>267</v>
      </c>
      <c r="G45" t="s">
        <v>302</v>
      </c>
      <c r="H45">
        <v>220</v>
      </c>
      <c r="I45" t="s">
        <v>353</v>
      </c>
      <c r="J45" s="5" t="s">
        <v>303</v>
      </c>
      <c r="K45" t="s">
        <v>353</v>
      </c>
      <c r="L45" s="5" t="s">
        <v>303</v>
      </c>
      <c r="M45" s="5" t="s">
        <v>303</v>
      </c>
      <c r="N45" s="5" t="s">
        <v>303</v>
      </c>
      <c r="O45" s="5" t="s">
        <v>382</v>
      </c>
      <c r="P45" t="s">
        <v>133</v>
      </c>
      <c r="Q45" t="s">
        <v>304</v>
      </c>
      <c r="R45" t="s">
        <v>22</v>
      </c>
      <c r="S45" s="2">
        <v>0.85</v>
      </c>
      <c r="T45" s="2">
        <v>0.01</v>
      </c>
      <c r="U45" s="2">
        <v>0.87</v>
      </c>
      <c r="V45" s="2">
        <v>0.82</v>
      </c>
      <c r="W45" s="2">
        <v>0.47</v>
      </c>
      <c r="X45" s="2">
        <v>0.91</v>
      </c>
      <c r="Y45">
        <v>505</v>
      </c>
      <c r="Z45">
        <v>508</v>
      </c>
      <c r="AA45">
        <v>512</v>
      </c>
      <c r="AB45">
        <v>516</v>
      </c>
      <c r="AC45">
        <v>519</v>
      </c>
      <c r="AD45">
        <v>3.44</v>
      </c>
      <c r="AE45">
        <v>3.59</v>
      </c>
      <c r="AF45">
        <v>3.74</v>
      </c>
      <c r="AG45">
        <v>3.9</v>
      </c>
      <c r="AH45">
        <v>3.96</v>
      </c>
      <c r="AI45">
        <v>3.28</v>
      </c>
      <c r="AJ45">
        <v>3.46</v>
      </c>
      <c r="AK45">
        <v>3.69</v>
      </c>
      <c r="AL45">
        <v>3.89</v>
      </c>
      <c r="AM45">
        <v>3.96</v>
      </c>
      <c r="AN45">
        <v>1381</v>
      </c>
      <c r="AO45">
        <v>13160</v>
      </c>
      <c r="AP45">
        <v>46</v>
      </c>
      <c r="AQ45">
        <v>14587</v>
      </c>
      <c r="AR45">
        <v>331</v>
      </c>
      <c r="AS45">
        <v>729</v>
      </c>
      <c r="AT45">
        <v>1</v>
      </c>
      <c r="AU45">
        <v>1061</v>
      </c>
      <c r="AV45">
        <v>88</v>
      </c>
      <c r="AW45">
        <v>130</v>
      </c>
      <c r="AX45">
        <v>1</v>
      </c>
      <c r="AY45">
        <v>219</v>
      </c>
      <c r="AZ45" s="66">
        <v>0.12</v>
      </c>
      <c r="BA45" s="5">
        <v>39</v>
      </c>
      <c r="BB45">
        <v>0</v>
      </c>
      <c r="BC45">
        <v>120</v>
      </c>
      <c r="BD45">
        <v>93</v>
      </c>
      <c r="BE45">
        <v>6</v>
      </c>
      <c r="BF45">
        <v>0</v>
      </c>
      <c r="BG45" t="s">
        <v>299</v>
      </c>
      <c r="BH45" t="s">
        <v>450</v>
      </c>
      <c r="BI45" t="s">
        <v>451</v>
      </c>
      <c r="BJ45" t="s">
        <v>299</v>
      </c>
      <c r="BK45" s="66">
        <v>0.16</v>
      </c>
      <c r="BL45" s="2"/>
      <c r="BM45">
        <v>1</v>
      </c>
      <c r="BN45" t="s">
        <v>452</v>
      </c>
      <c r="BO45">
        <f t="shared" si="1"/>
        <v>0.18000000000000016</v>
      </c>
      <c r="BP45">
        <f t="shared" si="2"/>
        <v>3</v>
      </c>
      <c r="BQ45" s="20">
        <f t="shared" si="3"/>
        <v>0.54794520547945202</v>
      </c>
      <c r="BR45" s="20">
        <f t="shared" si="4"/>
        <v>0.45205479452054792</v>
      </c>
    </row>
    <row r="46" spans="1:70">
      <c r="A46">
        <f t="shared" si="5"/>
        <v>40</v>
      </c>
      <c r="B46" t="s">
        <v>265</v>
      </c>
      <c r="C46" t="s">
        <v>134</v>
      </c>
      <c r="D46" t="s">
        <v>135</v>
      </c>
      <c r="E46" t="str">
        <f t="shared" si="0"/>
        <v>CA</v>
      </c>
      <c r="F46" t="s">
        <v>267</v>
      </c>
      <c r="G46" t="s">
        <v>302</v>
      </c>
      <c r="H46">
        <v>176</v>
      </c>
      <c r="I46" t="s">
        <v>299</v>
      </c>
      <c r="J46" s="5" t="s">
        <v>303</v>
      </c>
      <c r="K46" t="s">
        <v>299</v>
      </c>
      <c r="L46" s="5" t="s">
        <v>303</v>
      </c>
      <c r="M46" s="5" t="s">
        <v>304</v>
      </c>
      <c r="N46" s="5" t="s">
        <v>303</v>
      </c>
      <c r="O46" s="5" t="s">
        <v>136</v>
      </c>
      <c r="P46" t="s">
        <v>28</v>
      </c>
      <c r="Q46" t="s">
        <v>304</v>
      </c>
      <c r="R46" t="s">
        <v>453</v>
      </c>
      <c r="S46" s="2">
        <v>0.82</v>
      </c>
      <c r="T46" s="2">
        <v>0.01</v>
      </c>
      <c r="U46" s="2">
        <v>0.82</v>
      </c>
      <c r="V46" s="2">
        <v>0.79</v>
      </c>
      <c r="W46" s="2">
        <v>0.39</v>
      </c>
      <c r="X46" s="2">
        <v>0.72</v>
      </c>
      <c r="Y46">
        <v>503</v>
      </c>
      <c r="Z46">
        <v>507</v>
      </c>
      <c r="AA46">
        <v>512</v>
      </c>
      <c r="AB46">
        <v>516</v>
      </c>
      <c r="AC46">
        <v>519</v>
      </c>
      <c r="AD46">
        <v>3.6</v>
      </c>
      <c r="AE46">
        <v>3.77</v>
      </c>
      <c r="AF46">
        <v>3.91</v>
      </c>
      <c r="AG46">
        <v>3.98</v>
      </c>
      <c r="AH46">
        <v>4</v>
      </c>
      <c r="AI46">
        <v>3.46</v>
      </c>
      <c r="AJ46">
        <v>3.68</v>
      </c>
      <c r="AK46">
        <v>3.88</v>
      </c>
      <c r="AL46">
        <v>3.97</v>
      </c>
      <c r="AM46">
        <v>4</v>
      </c>
      <c r="AN46">
        <v>2901</v>
      </c>
      <c r="AO46">
        <v>3636</v>
      </c>
      <c r="AP46">
        <v>325</v>
      </c>
      <c r="AQ46">
        <v>6862</v>
      </c>
      <c r="AR46">
        <v>164</v>
      </c>
      <c r="AS46">
        <v>195</v>
      </c>
      <c r="AT46">
        <v>32</v>
      </c>
      <c r="AU46">
        <v>391</v>
      </c>
      <c r="AV46">
        <v>85</v>
      </c>
      <c r="AW46">
        <v>72</v>
      </c>
      <c r="AX46">
        <v>19</v>
      </c>
      <c r="AY46">
        <v>176</v>
      </c>
      <c r="AZ46" s="66">
        <v>0.06</v>
      </c>
      <c r="BA46" s="5">
        <v>10</v>
      </c>
      <c r="BB46">
        <v>1</v>
      </c>
      <c r="BC46">
        <v>121</v>
      </c>
      <c r="BD46">
        <v>47</v>
      </c>
      <c r="BE46">
        <v>7</v>
      </c>
      <c r="BF46">
        <v>0</v>
      </c>
      <c r="BG46" t="s">
        <v>299</v>
      </c>
      <c r="BH46" t="s">
        <v>455</v>
      </c>
      <c r="BI46" t="s">
        <v>456</v>
      </c>
      <c r="BJ46" t="s">
        <v>299</v>
      </c>
      <c r="BK46" s="66">
        <v>0.2</v>
      </c>
      <c r="BL46" s="2"/>
      <c r="BM46">
        <v>2</v>
      </c>
      <c r="BN46" t="s">
        <v>454</v>
      </c>
      <c r="BO46">
        <f t="shared" si="1"/>
        <v>0.2200000000000002</v>
      </c>
      <c r="BP46">
        <f t="shared" si="2"/>
        <v>4</v>
      </c>
      <c r="BQ46" s="20">
        <f t="shared" si="3"/>
        <v>0.69318181818181823</v>
      </c>
      <c r="BR46" s="20">
        <f t="shared" si="4"/>
        <v>0.30681818181818182</v>
      </c>
    </row>
    <row r="47" spans="1:70">
      <c r="A47">
        <f t="shared" si="5"/>
        <v>41</v>
      </c>
      <c r="B47" t="s">
        <v>265</v>
      </c>
      <c r="C47" t="s">
        <v>137</v>
      </c>
      <c r="D47" t="s">
        <v>138</v>
      </c>
      <c r="E47" t="str">
        <f t="shared" si="0"/>
        <v>LA</v>
      </c>
      <c r="F47" t="s">
        <v>316</v>
      </c>
      <c r="G47" t="s">
        <v>457</v>
      </c>
      <c r="H47">
        <v>200</v>
      </c>
      <c r="I47" t="s">
        <v>299</v>
      </c>
      <c r="J47" s="5" t="s">
        <v>303</v>
      </c>
      <c r="K47" t="s">
        <v>299</v>
      </c>
      <c r="L47" s="5" t="s">
        <v>303</v>
      </c>
      <c r="M47" s="5" t="s">
        <v>304</v>
      </c>
      <c r="N47" s="5" t="s">
        <v>303</v>
      </c>
      <c r="O47" s="5" t="s">
        <v>139</v>
      </c>
      <c r="P47" t="s">
        <v>28</v>
      </c>
      <c r="Q47" t="s">
        <v>304</v>
      </c>
      <c r="R47" t="s">
        <v>458</v>
      </c>
      <c r="S47" s="2">
        <v>0.83</v>
      </c>
      <c r="T47" s="2">
        <v>0.02</v>
      </c>
      <c r="U47" s="2">
        <v>0.74</v>
      </c>
      <c r="V47" s="2">
        <v>0.77</v>
      </c>
      <c r="W47" s="2">
        <v>0.56999999999999995</v>
      </c>
      <c r="X47" s="2">
        <v>0.72</v>
      </c>
      <c r="Y47">
        <v>503</v>
      </c>
      <c r="Z47">
        <v>506</v>
      </c>
      <c r="AA47">
        <v>510</v>
      </c>
      <c r="AB47">
        <v>514</v>
      </c>
      <c r="AC47">
        <v>517</v>
      </c>
      <c r="AD47">
        <v>3.23</v>
      </c>
      <c r="AE47">
        <v>3.6</v>
      </c>
      <c r="AF47">
        <v>3.81</v>
      </c>
      <c r="AG47">
        <v>3.94</v>
      </c>
      <c r="AH47">
        <v>3.99</v>
      </c>
      <c r="AI47">
        <v>3.09</v>
      </c>
      <c r="AJ47">
        <v>3.48</v>
      </c>
      <c r="AK47">
        <v>3.76</v>
      </c>
      <c r="AL47">
        <v>3.93</v>
      </c>
      <c r="AM47">
        <v>4</v>
      </c>
      <c r="AN47">
        <v>754</v>
      </c>
      <c r="AO47">
        <v>3763</v>
      </c>
      <c r="AP47">
        <v>181</v>
      </c>
      <c r="AQ47">
        <v>4698</v>
      </c>
      <c r="AR47">
        <v>449</v>
      </c>
      <c r="AS47">
        <v>64</v>
      </c>
      <c r="AT47">
        <v>0</v>
      </c>
      <c r="AU47">
        <v>513</v>
      </c>
      <c r="AV47">
        <v>176</v>
      </c>
      <c r="AW47">
        <v>16</v>
      </c>
      <c r="AX47">
        <v>0</v>
      </c>
      <c r="AY47">
        <v>192</v>
      </c>
      <c r="AZ47" s="66">
        <v>0.22</v>
      </c>
      <c r="BA47" s="5" t="s">
        <v>269</v>
      </c>
      <c r="BB47">
        <v>0</v>
      </c>
      <c r="BC47">
        <v>118</v>
      </c>
      <c r="BD47">
        <v>61</v>
      </c>
      <c r="BE47">
        <v>12</v>
      </c>
      <c r="BF47">
        <v>1</v>
      </c>
      <c r="BG47" t="s">
        <v>299</v>
      </c>
      <c r="BH47" t="s">
        <v>269</v>
      </c>
      <c r="BI47" t="s">
        <v>460</v>
      </c>
      <c r="BJ47" t="s">
        <v>461</v>
      </c>
      <c r="BK47" s="66">
        <v>0.04</v>
      </c>
      <c r="BL47" s="2"/>
      <c r="BM47">
        <v>0</v>
      </c>
      <c r="BN47" t="s">
        <v>459</v>
      </c>
      <c r="BO47">
        <f t="shared" si="1"/>
        <v>0.39000000000000012</v>
      </c>
      <c r="BP47">
        <f t="shared" si="2"/>
        <v>3</v>
      </c>
      <c r="BQ47" s="20">
        <f t="shared" si="3"/>
        <v>0.61458333333333337</v>
      </c>
      <c r="BR47" s="20">
        <f t="shared" si="4"/>
        <v>0.38541666666666669</v>
      </c>
    </row>
    <row r="48" spans="1:70">
      <c r="A48">
        <f t="shared" si="5"/>
        <v>42</v>
      </c>
      <c r="B48" t="s">
        <v>265</v>
      </c>
      <c r="C48" t="s">
        <v>140</v>
      </c>
      <c r="D48" t="s">
        <v>141</v>
      </c>
      <c r="E48" t="str">
        <f t="shared" si="0"/>
        <v>LA</v>
      </c>
      <c r="F48" t="s">
        <v>316</v>
      </c>
      <c r="G48" t="s">
        <v>302</v>
      </c>
      <c r="H48">
        <v>150</v>
      </c>
      <c r="I48" t="s">
        <v>299</v>
      </c>
      <c r="J48" s="5" t="s">
        <v>303</v>
      </c>
      <c r="K48" t="s">
        <v>299</v>
      </c>
      <c r="L48" s="5" t="s">
        <v>303</v>
      </c>
      <c r="M48" s="5" t="s">
        <v>304</v>
      </c>
      <c r="N48" s="5" t="s">
        <v>303</v>
      </c>
      <c r="O48" s="5" t="s">
        <v>303</v>
      </c>
      <c r="P48" t="s">
        <v>28</v>
      </c>
      <c r="Q48" t="s">
        <v>304</v>
      </c>
      <c r="R48" t="s">
        <v>462</v>
      </c>
      <c r="S48" s="2">
        <v>0.77</v>
      </c>
      <c r="T48" s="2">
        <v>0.01</v>
      </c>
      <c r="U48" s="2">
        <v>0.8</v>
      </c>
      <c r="V48" s="2">
        <v>0.63</v>
      </c>
      <c r="W48" s="2">
        <v>0.56999999999999995</v>
      </c>
      <c r="X48" s="2">
        <v>0.64</v>
      </c>
      <c r="Y48">
        <v>499</v>
      </c>
      <c r="Z48">
        <v>502</v>
      </c>
      <c r="AA48">
        <v>506</v>
      </c>
      <c r="AB48">
        <v>509</v>
      </c>
      <c r="AC48">
        <v>514</v>
      </c>
      <c r="AD48">
        <v>3.33</v>
      </c>
      <c r="AE48">
        <v>3.59</v>
      </c>
      <c r="AF48">
        <v>3.81</v>
      </c>
      <c r="AG48">
        <v>3.93</v>
      </c>
      <c r="AH48">
        <v>4</v>
      </c>
      <c r="AI48">
        <v>3.22</v>
      </c>
      <c r="AJ48">
        <v>3.48</v>
      </c>
      <c r="AK48">
        <v>3.76</v>
      </c>
      <c r="AL48">
        <v>3.92</v>
      </c>
      <c r="AM48">
        <v>4</v>
      </c>
      <c r="AN48">
        <v>709</v>
      </c>
      <c r="AO48">
        <v>4946</v>
      </c>
      <c r="AP48">
        <v>12</v>
      </c>
      <c r="AQ48">
        <v>5667</v>
      </c>
      <c r="AR48">
        <v>349</v>
      </c>
      <c r="AS48">
        <v>20</v>
      </c>
      <c r="AT48">
        <v>0</v>
      </c>
      <c r="AU48">
        <v>369</v>
      </c>
      <c r="AV48">
        <v>141</v>
      </c>
      <c r="AW48">
        <v>9</v>
      </c>
      <c r="AX48">
        <v>0</v>
      </c>
      <c r="AY48">
        <v>150</v>
      </c>
      <c r="AZ48" s="66">
        <v>0.17</v>
      </c>
      <c r="BA48" s="5" t="s">
        <v>269</v>
      </c>
      <c r="BB48">
        <v>0</v>
      </c>
      <c r="BC48">
        <v>99</v>
      </c>
      <c r="BD48">
        <v>47</v>
      </c>
      <c r="BE48">
        <v>3</v>
      </c>
      <c r="BF48">
        <v>1</v>
      </c>
      <c r="BG48" t="s">
        <v>299</v>
      </c>
      <c r="BH48" t="s">
        <v>464</v>
      </c>
      <c r="BI48" t="s">
        <v>341</v>
      </c>
      <c r="BJ48" t="s">
        <v>269</v>
      </c>
      <c r="BK48" s="66">
        <v>0.04</v>
      </c>
      <c r="BL48" s="2"/>
      <c r="BM48">
        <v>0</v>
      </c>
      <c r="BN48" t="s">
        <v>463</v>
      </c>
      <c r="BO48">
        <f t="shared" si="1"/>
        <v>0.25999999999999979</v>
      </c>
      <c r="BP48">
        <f t="shared" si="2"/>
        <v>3</v>
      </c>
      <c r="BQ48" s="20">
        <f t="shared" si="3"/>
        <v>0.66</v>
      </c>
      <c r="BR48" s="20">
        <f t="shared" si="4"/>
        <v>0.34</v>
      </c>
    </row>
    <row r="49" spans="1:70">
      <c r="A49">
        <f t="shared" si="5"/>
        <v>43</v>
      </c>
      <c r="B49" t="s">
        <v>265</v>
      </c>
      <c r="C49" t="s">
        <v>142</v>
      </c>
      <c r="D49" t="s">
        <v>143</v>
      </c>
      <c r="E49" t="str">
        <f t="shared" si="0"/>
        <v>IL</v>
      </c>
      <c r="F49" t="s">
        <v>267</v>
      </c>
      <c r="G49" t="s">
        <v>302</v>
      </c>
      <c r="H49">
        <v>170</v>
      </c>
      <c r="I49" t="s">
        <v>299</v>
      </c>
      <c r="J49" s="5" t="s">
        <v>303</v>
      </c>
      <c r="K49" t="s">
        <v>299</v>
      </c>
      <c r="L49" s="5" t="s">
        <v>303</v>
      </c>
      <c r="M49" s="5" t="s">
        <v>299</v>
      </c>
      <c r="N49" s="5" t="s">
        <v>303</v>
      </c>
      <c r="O49" s="5" t="s">
        <v>303</v>
      </c>
      <c r="P49" t="s">
        <v>28</v>
      </c>
      <c r="Q49" t="s">
        <v>304</v>
      </c>
      <c r="R49" t="s">
        <v>466</v>
      </c>
      <c r="S49" s="2">
        <v>0.91</v>
      </c>
      <c r="T49" s="2">
        <v>0.01</v>
      </c>
      <c r="U49" s="2">
        <v>0.86</v>
      </c>
      <c r="V49" s="2">
        <v>0.88</v>
      </c>
      <c r="W49" s="2">
        <v>0.59</v>
      </c>
      <c r="X49" s="2">
        <v>0.97</v>
      </c>
      <c r="Y49">
        <v>507</v>
      </c>
      <c r="Z49">
        <v>509</v>
      </c>
      <c r="AA49">
        <v>512</v>
      </c>
      <c r="AB49">
        <v>515</v>
      </c>
      <c r="AC49">
        <v>518</v>
      </c>
      <c r="AD49">
        <v>3.42</v>
      </c>
      <c r="AE49">
        <v>3.59</v>
      </c>
      <c r="AF49">
        <v>3.78</v>
      </c>
      <c r="AG49">
        <v>3.89</v>
      </c>
      <c r="AH49">
        <v>3.97</v>
      </c>
      <c r="AI49">
        <v>3.28</v>
      </c>
      <c r="AJ49">
        <v>3.5</v>
      </c>
      <c r="AK49">
        <v>3.71</v>
      </c>
      <c r="AL49">
        <v>3.87</v>
      </c>
      <c r="AM49">
        <v>3.97</v>
      </c>
      <c r="AN49">
        <v>1791</v>
      </c>
      <c r="AO49">
        <v>14103</v>
      </c>
      <c r="AP49">
        <v>145</v>
      </c>
      <c r="AQ49">
        <v>16039</v>
      </c>
      <c r="AR49">
        <v>85</v>
      </c>
      <c r="AS49">
        <v>459</v>
      </c>
      <c r="AT49">
        <v>6</v>
      </c>
      <c r="AU49">
        <v>550</v>
      </c>
      <c r="AV49">
        <v>36</v>
      </c>
      <c r="AW49">
        <v>129</v>
      </c>
      <c r="AX49">
        <v>5</v>
      </c>
      <c r="AY49">
        <v>170</v>
      </c>
      <c r="AZ49" s="66">
        <v>0.21</v>
      </c>
      <c r="BA49" s="5">
        <v>37</v>
      </c>
      <c r="BB49">
        <v>0</v>
      </c>
      <c r="BC49">
        <v>75</v>
      </c>
      <c r="BD49">
        <v>91</v>
      </c>
      <c r="BE49">
        <v>4</v>
      </c>
      <c r="BF49">
        <v>0</v>
      </c>
      <c r="BG49" t="s">
        <v>299</v>
      </c>
      <c r="BH49" t="s">
        <v>467</v>
      </c>
      <c r="BI49" t="s">
        <v>341</v>
      </c>
      <c r="BJ49" t="s">
        <v>269</v>
      </c>
      <c r="BK49" s="66">
        <v>0.28000000000000003</v>
      </c>
      <c r="BL49" s="2"/>
      <c r="BM49">
        <v>1</v>
      </c>
      <c r="BN49" t="s">
        <v>465</v>
      </c>
      <c r="BO49">
        <f t="shared" si="1"/>
        <v>0.2200000000000002</v>
      </c>
      <c r="BP49">
        <f t="shared" si="2"/>
        <v>2</v>
      </c>
      <c r="BQ49" s="20">
        <f t="shared" si="3"/>
        <v>0.44117647058823528</v>
      </c>
      <c r="BR49" s="20">
        <f t="shared" si="4"/>
        <v>0.55882352941176472</v>
      </c>
    </row>
    <row r="50" spans="1:70">
      <c r="A50">
        <f t="shared" si="5"/>
        <v>44</v>
      </c>
      <c r="B50" t="s">
        <v>265</v>
      </c>
      <c r="C50" t="s">
        <v>144</v>
      </c>
      <c r="D50" t="s">
        <v>145</v>
      </c>
      <c r="E50" t="str">
        <f t="shared" si="0"/>
        <v>WV</v>
      </c>
      <c r="F50" t="s">
        <v>316</v>
      </c>
      <c r="G50" t="s">
        <v>302</v>
      </c>
      <c r="H50">
        <v>80</v>
      </c>
      <c r="I50" t="s">
        <v>304</v>
      </c>
      <c r="J50" s="5" t="s">
        <v>468</v>
      </c>
      <c r="K50" t="s">
        <v>299</v>
      </c>
      <c r="L50" s="5" t="s">
        <v>303</v>
      </c>
      <c r="M50" s="5" t="s">
        <v>304</v>
      </c>
      <c r="N50" s="5" t="s">
        <v>303</v>
      </c>
      <c r="O50" s="5" t="s">
        <v>146</v>
      </c>
      <c r="P50" t="s">
        <v>27</v>
      </c>
      <c r="Q50" t="s">
        <v>429</v>
      </c>
      <c r="R50" t="s">
        <v>469</v>
      </c>
      <c r="S50" s="2">
        <v>0.77</v>
      </c>
      <c r="T50" s="2">
        <v>0.01</v>
      </c>
      <c r="U50" s="2">
        <v>0.84</v>
      </c>
      <c r="V50" s="2">
        <v>0.69</v>
      </c>
      <c r="W50" s="2">
        <v>0.32</v>
      </c>
      <c r="X50" s="2">
        <v>0.79</v>
      </c>
      <c r="Y50">
        <v>498</v>
      </c>
      <c r="Z50">
        <v>501</v>
      </c>
      <c r="AA50">
        <v>505</v>
      </c>
      <c r="AB50">
        <v>510</v>
      </c>
      <c r="AC50">
        <v>514</v>
      </c>
      <c r="AD50">
        <v>3.24</v>
      </c>
      <c r="AE50">
        <v>3.52</v>
      </c>
      <c r="AF50">
        <v>3.76</v>
      </c>
      <c r="AG50">
        <v>3.93</v>
      </c>
      <c r="AH50">
        <v>4</v>
      </c>
      <c r="AI50">
        <v>3</v>
      </c>
      <c r="AJ50">
        <v>3.33</v>
      </c>
      <c r="AK50">
        <v>3.68</v>
      </c>
      <c r="AL50">
        <v>3.88</v>
      </c>
      <c r="AM50">
        <v>4</v>
      </c>
      <c r="AN50">
        <v>197</v>
      </c>
      <c r="AO50">
        <v>2118</v>
      </c>
      <c r="AP50">
        <v>7</v>
      </c>
      <c r="AQ50">
        <v>2322</v>
      </c>
      <c r="AR50">
        <v>148</v>
      </c>
      <c r="AS50">
        <v>61</v>
      </c>
      <c r="AT50">
        <v>0</v>
      </c>
      <c r="AU50">
        <v>209</v>
      </c>
      <c r="AV50">
        <v>63</v>
      </c>
      <c r="AW50">
        <v>17</v>
      </c>
      <c r="AX50">
        <v>0</v>
      </c>
      <c r="AY50">
        <v>80</v>
      </c>
      <c r="AZ50" s="66">
        <v>0.24</v>
      </c>
      <c r="BA50" s="5">
        <v>22</v>
      </c>
      <c r="BB50">
        <v>0</v>
      </c>
      <c r="BC50">
        <v>49</v>
      </c>
      <c r="BD50">
        <v>28</v>
      </c>
      <c r="BE50">
        <v>2</v>
      </c>
      <c r="BF50">
        <v>1</v>
      </c>
      <c r="BG50" t="s">
        <v>299</v>
      </c>
      <c r="BH50" t="s">
        <v>471</v>
      </c>
      <c r="BI50" t="s">
        <v>472</v>
      </c>
      <c r="BJ50" t="s">
        <v>299</v>
      </c>
      <c r="BK50" s="66">
        <v>0.27</v>
      </c>
      <c r="BL50" s="2"/>
      <c r="BM50">
        <v>0</v>
      </c>
      <c r="BN50" t="s">
        <v>470</v>
      </c>
      <c r="BO50">
        <f t="shared" si="1"/>
        <v>0.33000000000000007</v>
      </c>
      <c r="BP50">
        <f t="shared" si="2"/>
        <v>3</v>
      </c>
      <c r="BQ50" s="20">
        <f t="shared" si="3"/>
        <v>0.61250000000000004</v>
      </c>
      <c r="BR50" s="20">
        <f t="shared" si="4"/>
        <v>0.38750000000000001</v>
      </c>
    </row>
    <row r="51" spans="1:70">
      <c r="A51">
        <f t="shared" si="5"/>
        <v>45</v>
      </c>
      <c r="B51" t="s">
        <v>265</v>
      </c>
      <c r="C51" t="s">
        <v>147</v>
      </c>
      <c r="D51" t="s">
        <v>148</v>
      </c>
      <c r="E51" t="str">
        <f t="shared" si="0"/>
        <v>MN</v>
      </c>
      <c r="F51" t="s">
        <v>267</v>
      </c>
      <c r="G51" t="s">
        <v>302</v>
      </c>
      <c r="H51">
        <v>105</v>
      </c>
      <c r="I51" t="s">
        <v>304</v>
      </c>
      <c r="J51" s="5" t="s">
        <v>473</v>
      </c>
      <c r="K51" t="s">
        <v>299</v>
      </c>
      <c r="L51" s="5" t="s">
        <v>303</v>
      </c>
      <c r="M51" s="5" t="s">
        <v>299</v>
      </c>
      <c r="N51" s="5" t="s">
        <v>303</v>
      </c>
      <c r="O51" s="5" t="s">
        <v>303</v>
      </c>
      <c r="P51" t="s">
        <v>28</v>
      </c>
      <c r="Q51" t="s">
        <v>304</v>
      </c>
      <c r="R51" t="s">
        <v>474</v>
      </c>
      <c r="S51" s="2">
        <v>0.86</v>
      </c>
      <c r="T51" s="2">
        <v>0.03</v>
      </c>
      <c r="U51" s="2">
        <v>0.91</v>
      </c>
      <c r="V51" s="2">
        <v>0.89</v>
      </c>
      <c r="W51" s="2">
        <v>0.49</v>
      </c>
      <c r="X51" s="2">
        <v>0.95</v>
      </c>
      <c r="Y51">
        <v>511</v>
      </c>
      <c r="Z51">
        <v>516</v>
      </c>
      <c r="AA51">
        <v>520</v>
      </c>
      <c r="AB51">
        <v>522</v>
      </c>
      <c r="AC51">
        <v>524</v>
      </c>
      <c r="AD51">
        <v>3.58</v>
      </c>
      <c r="AE51">
        <v>3.78</v>
      </c>
      <c r="AF51">
        <v>3.93</v>
      </c>
      <c r="AG51">
        <v>3.99</v>
      </c>
      <c r="AH51">
        <v>4</v>
      </c>
      <c r="AI51">
        <v>3.51</v>
      </c>
      <c r="AJ51">
        <v>3.76</v>
      </c>
      <c r="AK51">
        <v>3.93</v>
      </c>
      <c r="AL51">
        <v>3.99</v>
      </c>
      <c r="AM51">
        <v>4</v>
      </c>
      <c r="AN51">
        <v>354</v>
      </c>
      <c r="AO51">
        <v>4789</v>
      </c>
      <c r="AP51">
        <v>180</v>
      </c>
      <c r="AQ51">
        <v>5323</v>
      </c>
      <c r="AR51">
        <v>129</v>
      </c>
      <c r="AS51">
        <v>664</v>
      </c>
      <c r="AT51">
        <v>30</v>
      </c>
      <c r="AU51">
        <v>823</v>
      </c>
      <c r="AV51">
        <v>11</v>
      </c>
      <c r="AW51">
        <v>94</v>
      </c>
      <c r="AX51">
        <v>1</v>
      </c>
      <c r="AY51">
        <v>106</v>
      </c>
      <c r="AZ51" s="66">
        <v>0.13</v>
      </c>
      <c r="BA51" s="5">
        <v>14</v>
      </c>
      <c r="BB51">
        <v>0</v>
      </c>
      <c r="BC51">
        <v>57</v>
      </c>
      <c r="BD51">
        <v>42</v>
      </c>
      <c r="BE51">
        <v>7</v>
      </c>
      <c r="BF51">
        <v>0</v>
      </c>
      <c r="BG51" t="s">
        <v>304</v>
      </c>
      <c r="BH51" t="s">
        <v>475</v>
      </c>
      <c r="BI51" t="s">
        <v>476</v>
      </c>
      <c r="BJ51" t="s">
        <v>299</v>
      </c>
      <c r="BK51" s="66">
        <v>0.38</v>
      </c>
      <c r="BL51" s="2"/>
      <c r="BM51">
        <v>2</v>
      </c>
      <c r="BN51" t="s">
        <v>22</v>
      </c>
      <c r="BO51">
        <f t="shared" si="1"/>
        <v>0.25</v>
      </c>
      <c r="BP51">
        <f t="shared" si="2"/>
        <v>5</v>
      </c>
      <c r="BQ51" s="20">
        <f t="shared" si="3"/>
        <v>0.53773584905660377</v>
      </c>
      <c r="BR51" s="20">
        <f t="shared" si="4"/>
        <v>0.46226415094339623</v>
      </c>
    </row>
    <row r="52" spans="1:70">
      <c r="A52">
        <f t="shared" si="5"/>
        <v>46</v>
      </c>
      <c r="B52" t="s">
        <v>265</v>
      </c>
      <c r="C52" t="s">
        <v>149</v>
      </c>
      <c r="D52" t="s">
        <v>25</v>
      </c>
      <c r="E52" t="str">
        <f t="shared" si="0"/>
        <v>TX</v>
      </c>
      <c r="F52" t="s">
        <v>316</v>
      </c>
      <c r="G52" t="s">
        <v>302</v>
      </c>
      <c r="H52">
        <v>240</v>
      </c>
      <c r="I52" t="s">
        <v>299</v>
      </c>
      <c r="J52" s="5" t="s">
        <v>303</v>
      </c>
      <c r="K52" t="s">
        <v>299</v>
      </c>
      <c r="L52" s="5" t="s">
        <v>303</v>
      </c>
      <c r="M52" s="5" t="s">
        <v>303</v>
      </c>
      <c r="N52" s="5" t="s">
        <v>303</v>
      </c>
      <c r="O52" s="5" t="s">
        <v>303</v>
      </c>
      <c r="P52" t="s">
        <v>27</v>
      </c>
      <c r="Q52" t="s">
        <v>304</v>
      </c>
      <c r="R52" t="s">
        <v>477</v>
      </c>
      <c r="S52" s="2">
        <v>0.89</v>
      </c>
      <c r="T52" s="2">
        <v>0</v>
      </c>
      <c r="U52" s="2">
        <v>0.93</v>
      </c>
      <c r="V52" s="2">
        <v>0.85</v>
      </c>
      <c r="W52" s="2">
        <v>0.37</v>
      </c>
      <c r="X52" s="2">
        <v>0.92</v>
      </c>
      <c r="Y52">
        <v>506</v>
      </c>
      <c r="Z52">
        <v>510</v>
      </c>
      <c r="AA52">
        <v>514</v>
      </c>
      <c r="AB52">
        <v>517</v>
      </c>
      <c r="AC52">
        <v>521</v>
      </c>
      <c r="AD52">
        <v>3.63</v>
      </c>
      <c r="AE52">
        <v>3.77</v>
      </c>
      <c r="AF52">
        <v>3.89</v>
      </c>
      <c r="AG52">
        <v>3.97</v>
      </c>
      <c r="AH52">
        <v>4</v>
      </c>
      <c r="AI52">
        <v>3.52</v>
      </c>
      <c r="AJ52">
        <v>3.68</v>
      </c>
      <c r="AK52">
        <v>3.87</v>
      </c>
      <c r="AL52">
        <v>3.98</v>
      </c>
      <c r="AM52">
        <v>4</v>
      </c>
      <c r="AN52">
        <v>5061</v>
      </c>
      <c r="AO52">
        <v>1540</v>
      </c>
      <c r="AP52">
        <v>40</v>
      </c>
      <c r="AQ52">
        <v>6641</v>
      </c>
      <c r="AR52">
        <v>1058</v>
      </c>
      <c r="AS52">
        <v>87</v>
      </c>
      <c r="AT52">
        <v>0</v>
      </c>
      <c r="AU52">
        <v>1145</v>
      </c>
      <c r="AV52">
        <v>228</v>
      </c>
      <c r="AW52">
        <v>12</v>
      </c>
      <c r="AX52">
        <v>0</v>
      </c>
      <c r="AY52">
        <v>240</v>
      </c>
      <c r="AZ52" s="66">
        <v>0.08</v>
      </c>
      <c r="BA52" s="5" t="s">
        <v>478</v>
      </c>
      <c r="BB52">
        <v>0</v>
      </c>
      <c r="BC52">
        <v>179</v>
      </c>
      <c r="BD52">
        <v>55</v>
      </c>
      <c r="BE52">
        <v>6</v>
      </c>
      <c r="BF52">
        <v>0</v>
      </c>
      <c r="BG52" t="s">
        <v>299</v>
      </c>
      <c r="BH52" t="s">
        <v>479</v>
      </c>
      <c r="BI52" t="s">
        <v>480</v>
      </c>
      <c r="BJ52" t="s">
        <v>299</v>
      </c>
      <c r="BK52" s="66">
        <v>0.14000000000000001</v>
      </c>
      <c r="BL52" s="2"/>
      <c r="BM52">
        <v>0</v>
      </c>
      <c r="BN52" t="s">
        <v>481</v>
      </c>
      <c r="BO52">
        <f t="shared" si="1"/>
        <v>0.16000000000000014</v>
      </c>
      <c r="BP52">
        <f t="shared" si="2"/>
        <v>4</v>
      </c>
      <c r="BQ52" s="20">
        <f t="shared" si="3"/>
        <v>0.74583333333333335</v>
      </c>
      <c r="BR52" s="20">
        <f t="shared" si="4"/>
        <v>0.25416666666666665</v>
      </c>
    </row>
    <row r="53" spans="1:70">
      <c r="A53">
        <f t="shared" si="5"/>
        <v>47</v>
      </c>
      <c r="B53" t="s">
        <v>265</v>
      </c>
      <c r="C53" t="s">
        <v>150</v>
      </c>
      <c r="D53" t="s">
        <v>151</v>
      </c>
      <c r="E53" t="str">
        <f t="shared" si="0"/>
        <v>GA</v>
      </c>
      <c r="F53" t="s">
        <v>316</v>
      </c>
      <c r="G53" t="s">
        <v>302</v>
      </c>
      <c r="H53">
        <v>264</v>
      </c>
      <c r="I53" t="s">
        <v>304</v>
      </c>
      <c r="J53" s="5" t="s">
        <v>152</v>
      </c>
      <c r="K53" t="s">
        <v>304</v>
      </c>
      <c r="L53" s="5" t="s">
        <v>152</v>
      </c>
      <c r="M53" s="5" t="s">
        <v>304</v>
      </c>
      <c r="N53" s="5">
        <v>3</v>
      </c>
      <c r="O53" s="5" t="s">
        <v>153</v>
      </c>
      <c r="P53" t="s">
        <v>27</v>
      </c>
      <c r="Q53" t="s">
        <v>304</v>
      </c>
      <c r="R53" t="s">
        <v>482</v>
      </c>
      <c r="S53" s="2">
        <v>0.87</v>
      </c>
      <c r="T53" s="2">
        <v>0.01</v>
      </c>
      <c r="U53" s="2">
        <v>0.91</v>
      </c>
      <c r="V53" s="2">
        <v>0.86</v>
      </c>
      <c r="W53" s="2">
        <v>0.45</v>
      </c>
      <c r="X53" s="2">
        <v>0.89</v>
      </c>
      <c r="Y53">
        <v>507</v>
      </c>
      <c r="Z53">
        <v>510</v>
      </c>
      <c r="AA53">
        <v>514</v>
      </c>
      <c r="AB53">
        <v>517</v>
      </c>
      <c r="AC53">
        <v>521</v>
      </c>
      <c r="AD53">
        <v>3.53</v>
      </c>
      <c r="AE53">
        <v>3.67</v>
      </c>
      <c r="AF53">
        <v>3.84</v>
      </c>
      <c r="AG53">
        <v>3.94</v>
      </c>
      <c r="AH53">
        <v>3.99</v>
      </c>
      <c r="AI53">
        <v>3.39</v>
      </c>
      <c r="AJ53">
        <v>3.59</v>
      </c>
      <c r="AK53">
        <v>3.81</v>
      </c>
      <c r="AL53">
        <v>3.93</v>
      </c>
      <c r="AM53">
        <v>4</v>
      </c>
      <c r="AN53">
        <v>1530</v>
      </c>
      <c r="AO53">
        <v>1866</v>
      </c>
      <c r="AP53">
        <v>6</v>
      </c>
      <c r="AQ53">
        <v>3402</v>
      </c>
      <c r="AR53">
        <v>554</v>
      </c>
      <c r="AS53">
        <v>37</v>
      </c>
      <c r="AT53">
        <v>0</v>
      </c>
      <c r="AU53">
        <v>591</v>
      </c>
      <c r="AV53">
        <v>256</v>
      </c>
      <c r="AW53">
        <v>4</v>
      </c>
      <c r="AX53">
        <v>0</v>
      </c>
      <c r="AY53">
        <v>260</v>
      </c>
      <c r="AZ53" s="66">
        <v>0.11</v>
      </c>
      <c r="BA53" s="5" t="s">
        <v>269</v>
      </c>
      <c r="BB53">
        <v>0</v>
      </c>
      <c r="BC53">
        <v>187</v>
      </c>
      <c r="BD53">
        <v>67</v>
      </c>
      <c r="BE53">
        <v>6</v>
      </c>
      <c r="BF53">
        <v>0</v>
      </c>
      <c r="BG53" t="s">
        <v>299</v>
      </c>
      <c r="BH53" t="s">
        <v>483</v>
      </c>
      <c r="BI53" t="s">
        <v>484</v>
      </c>
      <c r="BJ53" t="s">
        <v>269</v>
      </c>
      <c r="BK53" s="66">
        <v>0.14000000000000001</v>
      </c>
      <c r="BL53" s="2"/>
      <c r="BM53">
        <v>2</v>
      </c>
      <c r="BN53" t="s">
        <v>482</v>
      </c>
      <c r="BO53">
        <f t="shared" si="1"/>
        <v>0.19999999999999973</v>
      </c>
      <c r="BP53">
        <f t="shared" si="2"/>
        <v>3</v>
      </c>
      <c r="BQ53" s="20">
        <f t="shared" si="3"/>
        <v>0.71923076923076923</v>
      </c>
      <c r="BR53" s="20">
        <f t="shared" si="4"/>
        <v>0.28076923076923077</v>
      </c>
    </row>
    <row r="54" spans="1:70">
      <c r="A54">
        <f t="shared" si="5"/>
        <v>48</v>
      </c>
      <c r="B54" t="s">
        <v>265</v>
      </c>
      <c r="C54" t="s">
        <v>154</v>
      </c>
      <c r="D54" t="s">
        <v>155</v>
      </c>
      <c r="E54" t="str">
        <f t="shared" si="0"/>
        <v>WI</v>
      </c>
      <c r="F54" t="s">
        <v>267</v>
      </c>
      <c r="G54" t="s">
        <v>302</v>
      </c>
      <c r="H54">
        <v>265</v>
      </c>
      <c r="I54" t="s">
        <v>299</v>
      </c>
      <c r="J54" s="5" t="s">
        <v>485</v>
      </c>
      <c r="K54" t="s">
        <v>299</v>
      </c>
      <c r="L54" s="5" t="s">
        <v>156</v>
      </c>
      <c r="M54" s="5" t="s">
        <v>304</v>
      </c>
      <c r="N54" s="5" t="s">
        <v>303</v>
      </c>
      <c r="O54" s="5" t="s">
        <v>157</v>
      </c>
      <c r="P54" t="s">
        <v>27</v>
      </c>
      <c r="Q54" t="s">
        <v>304</v>
      </c>
      <c r="R54" t="s">
        <v>486</v>
      </c>
      <c r="S54" s="2">
        <v>0.87</v>
      </c>
      <c r="T54" s="2">
        <v>0.02</v>
      </c>
      <c r="U54" s="2">
        <v>0.87</v>
      </c>
      <c r="V54" s="2">
        <v>0.84</v>
      </c>
      <c r="W54" s="2">
        <v>0.65</v>
      </c>
      <c r="X54" s="2">
        <v>0.91</v>
      </c>
      <c r="Y54">
        <v>503</v>
      </c>
      <c r="Z54">
        <v>506</v>
      </c>
      <c r="AA54">
        <v>511</v>
      </c>
      <c r="AB54">
        <v>515</v>
      </c>
      <c r="AC54">
        <v>518</v>
      </c>
      <c r="AD54">
        <v>3.36</v>
      </c>
      <c r="AE54">
        <v>3.59</v>
      </c>
      <c r="AF54">
        <v>3.75</v>
      </c>
      <c r="AG54">
        <v>3.89</v>
      </c>
      <c r="AH54">
        <v>3.97</v>
      </c>
      <c r="AI54">
        <v>3.22</v>
      </c>
      <c r="AJ54">
        <v>3.47</v>
      </c>
      <c r="AK54">
        <v>3.69</v>
      </c>
      <c r="AL54">
        <v>3.87</v>
      </c>
      <c r="AM54">
        <v>3.97</v>
      </c>
      <c r="AN54">
        <v>813</v>
      </c>
      <c r="AO54">
        <v>9915</v>
      </c>
      <c r="AP54">
        <v>417</v>
      </c>
      <c r="AQ54">
        <v>11145</v>
      </c>
      <c r="AR54">
        <v>334</v>
      </c>
      <c r="AS54">
        <v>470</v>
      </c>
      <c r="AT54">
        <v>30</v>
      </c>
      <c r="AU54">
        <v>834</v>
      </c>
      <c r="AV54">
        <v>143</v>
      </c>
      <c r="AW54">
        <v>112</v>
      </c>
      <c r="AX54">
        <v>10</v>
      </c>
      <c r="AY54">
        <v>265</v>
      </c>
      <c r="AZ54" s="66">
        <v>0.14000000000000001</v>
      </c>
      <c r="BA54" s="5" t="s">
        <v>487</v>
      </c>
      <c r="BB54">
        <v>0</v>
      </c>
      <c r="BC54">
        <v>130</v>
      </c>
      <c r="BD54">
        <v>122</v>
      </c>
      <c r="BE54">
        <v>12</v>
      </c>
      <c r="BF54">
        <v>1</v>
      </c>
      <c r="BG54" t="s">
        <v>299</v>
      </c>
      <c r="BH54" t="s">
        <v>488</v>
      </c>
      <c r="BI54" t="s">
        <v>66</v>
      </c>
      <c r="BJ54" t="s">
        <v>489</v>
      </c>
      <c r="BK54" s="66">
        <v>0.09</v>
      </c>
      <c r="BL54" s="2"/>
      <c r="BM54">
        <v>4</v>
      </c>
      <c r="BN54" t="s">
        <v>490</v>
      </c>
      <c r="BO54">
        <f t="shared" si="1"/>
        <v>0.25</v>
      </c>
      <c r="BP54">
        <f t="shared" si="2"/>
        <v>3</v>
      </c>
      <c r="BQ54" s="20">
        <f t="shared" si="3"/>
        <v>0.49056603773584906</v>
      </c>
      <c r="BR54" s="20">
        <f t="shared" si="4"/>
        <v>0.50943396226415094</v>
      </c>
    </row>
    <row r="55" spans="1:70">
      <c r="A55">
        <f t="shared" si="5"/>
        <v>49</v>
      </c>
      <c r="B55" t="s">
        <v>265</v>
      </c>
      <c r="C55" t="s">
        <v>158</v>
      </c>
      <c r="D55" t="s">
        <v>159</v>
      </c>
      <c r="E55" t="str">
        <f t="shared" si="0"/>
        <v>SC</v>
      </c>
      <c r="F55" t="s">
        <v>316</v>
      </c>
      <c r="G55" t="s">
        <v>302</v>
      </c>
      <c r="H55">
        <v>166</v>
      </c>
      <c r="I55" t="s">
        <v>304</v>
      </c>
      <c r="J55" s="5" t="s">
        <v>492</v>
      </c>
      <c r="K55" t="s">
        <v>353</v>
      </c>
      <c r="L55" s="5" t="s">
        <v>303</v>
      </c>
      <c r="M55" s="5" t="s">
        <v>304</v>
      </c>
      <c r="N55" s="5">
        <v>3</v>
      </c>
      <c r="O55" s="5" t="s">
        <v>160</v>
      </c>
      <c r="P55" t="s">
        <v>28</v>
      </c>
      <c r="Q55" t="s">
        <v>304</v>
      </c>
      <c r="R55" t="s">
        <v>493</v>
      </c>
      <c r="S55" s="2">
        <v>0.8</v>
      </c>
      <c r="T55" s="2">
        <v>0.01</v>
      </c>
      <c r="U55" s="2">
        <v>0.87</v>
      </c>
      <c r="V55" s="2">
        <v>0.75</v>
      </c>
      <c r="W55" s="2">
        <v>0.5</v>
      </c>
      <c r="X55" s="2">
        <v>0.88</v>
      </c>
      <c r="Y55">
        <v>506</v>
      </c>
      <c r="Z55">
        <v>508</v>
      </c>
      <c r="AA55">
        <v>511</v>
      </c>
      <c r="AB55">
        <v>515</v>
      </c>
      <c r="AC55">
        <v>520</v>
      </c>
      <c r="AD55">
        <v>3.46</v>
      </c>
      <c r="AE55">
        <v>3.68</v>
      </c>
      <c r="AF55">
        <v>3.85</v>
      </c>
      <c r="AG55">
        <v>3.96</v>
      </c>
      <c r="AH55">
        <v>4</v>
      </c>
      <c r="AI55">
        <v>3.33</v>
      </c>
      <c r="AJ55">
        <v>3.57</v>
      </c>
      <c r="AK55">
        <v>3.8</v>
      </c>
      <c r="AL55">
        <v>3.96</v>
      </c>
      <c r="AM55">
        <v>4</v>
      </c>
      <c r="AN55">
        <v>661</v>
      </c>
      <c r="AO55">
        <v>3112</v>
      </c>
      <c r="AP55">
        <v>31</v>
      </c>
      <c r="AQ55">
        <v>3804</v>
      </c>
      <c r="AR55">
        <v>340</v>
      </c>
      <c r="AS55">
        <v>60</v>
      </c>
      <c r="AT55">
        <v>0</v>
      </c>
      <c r="AU55">
        <v>400</v>
      </c>
      <c r="AV55">
        <v>151</v>
      </c>
      <c r="AW55">
        <v>18</v>
      </c>
      <c r="AX55">
        <v>0</v>
      </c>
      <c r="AY55">
        <v>169</v>
      </c>
      <c r="AZ55" s="66">
        <v>0.16</v>
      </c>
      <c r="BA55" s="5" t="s">
        <v>269</v>
      </c>
      <c r="BB55">
        <v>0</v>
      </c>
      <c r="BC55">
        <v>110</v>
      </c>
      <c r="BD55">
        <v>52</v>
      </c>
      <c r="BE55">
        <v>6</v>
      </c>
      <c r="BF55">
        <v>1</v>
      </c>
      <c r="BG55" t="s">
        <v>299</v>
      </c>
      <c r="BH55" t="s">
        <v>494</v>
      </c>
      <c r="BI55" t="s">
        <v>341</v>
      </c>
      <c r="BJ55" t="s">
        <v>495</v>
      </c>
      <c r="BK55" s="66">
        <v>0.05</v>
      </c>
      <c r="BL55" s="2"/>
      <c r="BM55">
        <v>1</v>
      </c>
      <c r="BN55" t="s">
        <v>491</v>
      </c>
      <c r="BO55">
        <f t="shared" si="1"/>
        <v>0.23999999999999977</v>
      </c>
      <c r="BP55">
        <f t="shared" si="2"/>
        <v>2</v>
      </c>
      <c r="BQ55" s="20">
        <f t="shared" si="3"/>
        <v>0.65088757396449703</v>
      </c>
      <c r="BR55" s="20">
        <f t="shared" si="4"/>
        <v>0.34911242603550297</v>
      </c>
    </row>
    <row r="56" spans="1:70">
      <c r="A56">
        <f t="shared" si="5"/>
        <v>50</v>
      </c>
      <c r="B56" t="s">
        <v>265</v>
      </c>
      <c r="C56" t="s">
        <v>161</v>
      </c>
      <c r="D56" t="s">
        <v>162</v>
      </c>
      <c r="E56" t="str">
        <f t="shared" si="0"/>
        <v>TN</v>
      </c>
      <c r="F56" t="s">
        <v>267</v>
      </c>
      <c r="G56" s="19" t="s">
        <v>496</v>
      </c>
      <c r="H56">
        <v>115</v>
      </c>
      <c r="I56" t="s">
        <v>299</v>
      </c>
      <c r="J56" s="5" t="s">
        <v>303</v>
      </c>
      <c r="K56" t="s">
        <v>299</v>
      </c>
      <c r="L56" s="5" t="s">
        <v>303</v>
      </c>
      <c r="M56" s="5" t="s">
        <v>299</v>
      </c>
      <c r="N56" s="5" t="s">
        <v>303</v>
      </c>
      <c r="O56" s="5" t="s">
        <v>303</v>
      </c>
      <c r="P56" t="s">
        <v>27</v>
      </c>
      <c r="Q56" t="s">
        <v>304</v>
      </c>
      <c r="R56" t="s">
        <v>363</v>
      </c>
      <c r="S56" s="2">
        <v>0.76</v>
      </c>
      <c r="T56" s="2">
        <v>0.04</v>
      </c>
      <c r="U56" s="2">
        <v>0.8</v>
      </c>
      <c r="V56" s="2">
        <v>0.68</v>
      </c>
      <c r="W56" s="2">
        <v>0.56000000000000005</v>
      </c>
      <c r="X56" s="2">
        <v>0.8</v>
      </c>
      <c r="Y56">
        <v>496</v>
      </c>
      <c r="Z56">
        <v>499</v>
      </c>
      <c r="AA56">
        <v>503</v>
      </c>
      <c r="AB56">
        <v>508</v>
      </c>
      <c r="AC56">
        <v>512</v>
      </c>
      <c r="AD56">
        <v>2.96</v>
      </c>
      <c r="AE56">
        <v>3.21</v>
      </c>
      <c r="AF56">
        <v>3.46</v>
      </c>
      <c r="AG56">
        <v>3.7</v>
      </c>
      <c r="AH56">
        <v>3.84</v>
      </c>
      <c r="AI56">
        <v>2.59</v>
      </c>
      <c r="AJ56">
        <v>2.93</v>
      </c>
      <c r="AK56">
        <v>3.28</v>
      </c>
      <c r="AL56">
        <v>3.57</v>
      </c>
      <c r="AM56">
        <v>3.81</v>
      </c>
      <c r="AN56">
        <v>402</v>
      </c>
      <c r="AO56">
        <v>8836</v>
      </c>
      <c r="AP56">
        <v>359</v>
      </c>
      <c r="AQ56">
        <v>9597</v>
      </c>
      <c r="AR56">
        <v>194</v>
      </c>
      <c r="AS56">
        <v>24</v>
      </c>
      <c r="AT56">
        <v>0</v>
      </c>
      <c r="AU56">
        <v>218</v>
      </c>
      <c r="AV56">
        <v>23</v>
      </c>
      <c r="AW56">
        <v>91</v>
      </c>
      <c r="AX56">
        <v>0</v>
      </c>
      <c r="AY56">
        <v>114</v>
      </c>
      <c r="AZ56" s="66">
        <v>0.59</v>
      </c>
      <c r="BA56" s="5" t="s">
        <v>269</v>
      </c>
      <c r="BB56">
        <v>0</v>
      </c>
      <c r="BC56">
        <v>40</v>
      </c>
      <c r="BD56">
        <v>65</v>
      </c>
      <c r="BE56">
        <v>9</v>
      </c>
      <c r="BF56">
        <v>0</v>
      </c>
      <c r="BG56" t="s">
        <v>304</v>
      </c>
      <c r="BH56" t="s">
        <v>497</v>
      </c>
      <c r="BI56" t="s">
        <v>269</v>
      </c>
      <c r="BJ56" t="s">
        <v>269</v>
      </c>
      <c r="BK56" s="66">
        <v>0.08</v>
      </c>
      <c r="BL56" s="2"/>
      <c r="BM56">
        <v>1</v>
      </c>
      <c r="BN56" t="s">
        <v>498</v>
      </c>
      <c r="BO56">
        <f t="shared" si="1"/>
        <v>0.3400000000000003</v>
      </c>
      <c r="BP56">
        <f t="shared" si="2"/>
        <v>3</v>
      </c>
      <c r="BQ56" s="20">
        <f t="shared" si="3"/>
        <v>0.35087719298245612</v>
      </c>
      <c r="BR56" s="20">
        <f t="shared" si="4"/>
        <v>0.64912280701754388</v>
      </c>
    </row>
    <row r="57" spans="1:70">
      <c r="A57">
        <f t="shared" si="5"/>
        <v>51</v>
      </c>
      <c r="B57" t="s">
        <v>265</v>
      </c>
      <c r="C57" t="s">
        <v>163</v>
      </c>
      <c r="D57" t="s">
        <v>164</v>
      </c>
      <c r="E57" t="str">
        <f t="shared" si="0"/>
        <v>GA</v>
      </c>
      <c r="F57" t="s">
        <v>267</v>
      </c>
      <c r="G57" s="19" t="s">
        <v>499</v>
      </c>
      <c r="H57">
        <v>150</v>
      </c>
      <c r="I57" t="s">
        <v>304</v>
      </c>
      <c r="J57" s="5" t="s">
        <v>165</v>
      </c>
      <c r="K57" t="s">
        <v>353</v>
      </c>
      <c r="L57" s="5" t="s">
        <v>23</v>
      </c>
      <c r="M57" s="5" t="s">
        <v>303</v>
      </c>
      <c r="N57" s="5" t="s">
        <v>303</v>
      </c>
      <c r="O57" s="5" t="s">
        <v>303</v>
      </c>
      <c r="P57" t="s">
        <v>27</v>
      </c>
      <c r="Q57" t="s">
        <v>299</v>
      </c>
      <c r="S57" s="2">
        <v>0.83</v>
      </c>
      <c r="T57" s="2">
        <v>0.01</v>
      </c>
      <c r="U57" s="2">
        <v>0.91</v>
      </c>
      <c r="V57" s="2">
        <v>0.71</v>
      </c>
      <c r="W57" s="2">
        <v>0.51</v>
      </c>
      <c r="X57" s="2">
        <v>0.72</v>
      </c>
      <c r="Y57">
        <v>498</v>
      </c>
      <c r="Z57">
        <v>500</v>
      </c>
      <c r="AA57">
        <v>505</v>
      </c>
      <c r="AB57">
        <v>509</v>
      </c>
      <c r="AC57">
        <v>512</v>
      </c>
      <c r="AD57">
        <v>3.31</v>
      </c>
      <c r="AE57">
        <v>3.49</v>
      </c>
      <c r="AF57">
        <v>3.71</v>
      </c>
      <c r="AG57">
        <v>3.87</v>
      </c>
      <c r="AH57">
        <v>3.97</v>
      </c>
      <c r="AI57">
        <v>3.06</v>
      </c>
      <c r="AJ57">
        <v>3.38</v>
      </c>
      <c r="AK57">
        <v>3.62</v>
      </c>
      <c r="AL57">
        <v>3.84</v>
      </c>
      <c r="AM57">
        <v>3.96</v>
      </c>
      <c r="AN57">
        <v>1512</v>
      </c>
      <c r="AO57">
        <v>1</v>
      </c>
      <c r="AP57">
        <v>2</v>
      </c>
      <c r="AQ57">
        <v>1515</v>
      </c>
      <c r="AR57">
        <v>389</v>
      </c>
      <c r="AS57">
        <v>0</v>
      </c>
      <c r="AT57">
        <v>0</v>
      </c>
      <c r="AU57">
        <v>389</v>
      </c>
      <c r="AV57">
        <v>151</v>
      </c>
      <c r="AW57">
        <v>0</v>
      </c>
      <c r="AX57">
        <v>0</v>
      </c>
      <c r="AY57">
        <v>151</v>
      </c>
      <c r="AZ57" s="66">
        <v>0.21</v>
      </c>
      <c r="BA57" s="5">
        <v>2</v>
      </c>
      <c r="BB57">
        <v>0</v>
      </c>
      <c r="BC57">
        <v>84</v>
      </c>
      <c r="BD57">
        <v>57</v>
      </c>
      <c r="BE57">
        <v>9</v>
      </c>
      <c r="BF57">
        <v>1</v>
      </c>
      <c r="BG57" t="s">
        <v>304</v>
      </c>
      <c r="BH57" t="s">
        <v>501</v>
      </c>
      <c r="BI57" t="s">
        <v>502</v>
      </c>
      <c r="BJ57" t="s">
        <v>503</v>
      </c>
      <c r="BK57" s="66">
        <v>0.1</v>
      </c>
      <c r="BL57" s="2"/>
      <c r="BM57">
        <v>0</v>
      </c>
      <c r="BN57" t="s">
        <v>500</v>
      </c>
      <c r="BO57">
        <f t="shared" si="1"/>
        <v>0.31999999999999984</v>
      </c>
      <c r="BP57">
        <f t="shared" si="2"/>
        <v>2</v>
      </c>
      <c r="BQ57" s="20">
        <f t="shared" si="3"/>
        <v>0.55629139072847678</v>
      </c>
      <c r="BR57" s="20">
        <f t="shared" si="4"/>
        <v>0.44370860927152317</v>
      </c>
    </row>
    <row r="58" spans="1:70">
      <c r="A58">
        <f t="shared" si="5"/>
        <v>52</v>
      </c>
      <c r="B58" t="s">
        <v>265</v>
      </c>
      <c r="C58" t="s">
        <v>166</v>
      </c>
      <c r="D58" t="s">
        <v>167</v>
      </c>
      <c r="E58" t="str">
        <f t="shared" si="0"/>
        <v>MI</v>
      </c>
      <c r="F58" t="s">
        <v>316</v>
      </c>
      <c r="G58" t="s">
        <v>302</v>
      </c>
      <c r="H58">
        <v>190</v>
      </c>
      <c r="I58" t="s">
        <v>299</v>
      </c>
      <c r="J58" s="5" t="s">
        <v>168</v>
      </c>
      <c r="K58" t="s">
        <v>299</v>
      </c>
      <c r="L58" s="5" t="s">
        <v>168</v>
      </c>
      <c r="M58" s="5" t="s">
        <v>304</v>
      </c>
      <c r="N58" s="5">
        <v>1</v>
      </c>
      <c r="O58" s="5" t="s">
        <v>382</v>
      </c>
      <c r="P58" t="s">
        <v>169</v>
      </c>
      <c r="Q58" t="s">
        <v>304</v>
      </c>
      <c r="R58" t="s">
        <v>504</v>
      </c>
      <c r="S58" s="2">
        <v>0.88</v>
      </c>
      <c r="T58" s="2">
        <v>0.01</v>
      </c>
      <c r="U58" s="2">
        <v>0.84</v>
      </c>
      <c r="V58" s="2">
        <v>0.85</v>
      </c>
      <c r="W58" s="2">
        <v>0.68</v>
      </c>
      <c r="X58" s="2">
        <v>0.9</v>
      </c>
      <c r="Y58">
        <v>502</v>
      </c>
      <c r="Z58">
        <v>505</v>
      </c>
      <c r="AA58">
        <v>510</v>
      </c>
      <c r="AB58">
        <v>514</v>
      </c>
      <c r="AC58">
        <v>518</v>
      </c>
      <c r="AD58">
        <v>3.26</v>
      </c>
      <c r="AE58">
        <v>3.58</v>
      </c>
      <c r="AF58">
        <v>3.77</v>
      </c>
      <c r="AG58">
        <v>3.91</v>
      </c>
      <c r="AH58">
        <v>3.98</v>
      </c>
      <c r="AI58">
        <v>3.11</v>
      </c>
      <c r="AJ58">
        <v>3.42</v>
      </c>
      <c r="AK58">
        <v>3.71</v>
      </c>
      <c r="AL58">
        <v>3.89</v>
      </c>
      <c r="AM58">
        <v>3.98</v>
      </c>
      <c r="AN58">
        <v>1857</v>
      </c>
      <c r="AO58">
        <v>8936</v>
      </c>
      <c r="AP58">
        <v>612</v>
      </c>
      <c r="AQ58">
        <v>11405</v>
      </c>
      <c r="AR58">
        <v>426</v>
      </c>
      <c r="AS58">
        <v>90</v>
      </c>
      <c r="AT58">
        <v>0</v>
      </c>
      <c r="AU58">
        <v>516</v>
      </c>
      <c r="AV58">
        <v>161</v>
      </c>
      <c r="AW58">
        <v>29</v>
      </c>
      <c r="AX58">
        <v>0</v>
      </c>
      <c r="AY58">
        <v>190</v>
      </c>
      <c r="AZ58" s="66">
        <v>0.14000000000000001</v>
      </c>
      <c r="BA58" s="66">
        <v>0.26</v>
      </c>
      <c r="BB58">
        <v>0</v>
      </c>
      <c r="BC58">
        <v>95</v>
      </c>
      <c r="BD58">
        <v>87</v>
      </c>
      <c r="BE58">
        <v>7</v>
      </c>
      <c r="BF58">
        <v>1</v>
      </c>
      <c r="BG58" t="s">
        <v>299</v>
      </c>
      <c r="BH58" t="s">
        <v>269</v>
      </c>
      <c r="BI58" t="s">
        <v>341</v>
      </c>
      <c r="BJ58" t="s">
        <v>299</v>
      </c>
      <c r="BK58" s="66">
        <v>0.15</v>
      </c>
      <c r="BL58" s="2"/>
      <c r="BM58">
        <v>3</v>
      </c>
      <c r="BN58" t="s">
        <v>505</v>
      </c>
      <c r="BO58">
        <f t="shared" si="1"/>
        <v>0.31000000000000005</v>
      </c>
      <c r="BP58">
        <f t="shared" si="2"/>
        <v>3</v>
      </c>
      <c r="BQ58" s="20">
        <f t="shared" si="3"/>
        <v>0.5</v>
      </c>
      <c r="BR58" s="20">
        <f t="shared" si="4"/>
        <v>0.5</v>
      </c>
    </row>
    <row r="59" spans="1:70">
      <c r="A59">
        <f t="shared" si="5"/>
        <v>53</v>
      </c>
      <c r="B59" t="s">
        <v>265</v>
      </c>
      <c r="C59" t="s">
        <v>170</v>
      </c>
      <c r="D59" t="s">
        <v>84</v>
      </c>
      <c r="E59" t="str">
        <f t="shared" si="0"/>
        <v>GA</v>
      </c>
      <c r="F59" t="s">
        <v>267</v>
      </c>
      <c r="G59" t="s">
        <v>506</v>
      </c>
      <c r="H59">
        <v>125</v>
      </c>
      <c r="I59" t="s">
        <v>304</v>
      </c>
      <c r="J59" s="5">
        <v>494</v>
      </c>
      <c r="K59" t="s">
        <v>304</v>
      </c>
      <c r="L59" s="5" t="s">
        <v>171</v>
      </c>
      <c r="M59" s="5" t="s">
        <v>304</v>
      </c>
      <c r="N59" s="5" t="s">
        <v>303</v>
      </c>
      <c r="O59" s="5" t="s">
        <v>303</v>
      </c>
      <c r="P59" t="s">
        <v>44</v>
      </c>
      <c r="Q59" t="s">
        <v>304</v>
      </c>
      <c r="R59" t="s">
        <v>507</v>
      </c>
      <c r="S59" s="2">
        <v>0.83</v>
      </c>
      <c r="T59" s="2">
        <v>0</v>
      </c>
      <c r="U59" s="2">
        <v>0.84</v>
      </c>
      <c r="V59" s="2">
        <v>0.72</v>
      </c>
      <c r="W59" s="2">
        <v>0.43</v>
      </c>
      <c r="X59" s="2">
        <v>0.84</v>
      </c>
      <c r="Y59">
        <v>499</v>
      </c>
      <c r="Z59">
        <v>502</v>
      </c>
      <c r="AA59">
        <v>506</v>
      </c>
      <c r="AB59">
        <v>510</v>
      </c>
      <c r="AC59">
        <v>513</v>
      </c>
      <c r="AD59">
        <v>3.29</v>
      </c>
      <c r="AE59">
        <v>3.49</v>
      </c>
      <c r="AF59">
        <v>3.68</v>
      </c>
      <c r="AG59">
        <v>3.83</v>
      </c>
      <c r="AH59">
        <v>3.93</v>
      </c>
      <c r="AI59">
        <v>3.1</v>
      </c>
      <c r="AJ59">
        <v>3.33</v>
      </c>
      <c r="AK59">
        <v>3.56</v>
      </c>
      <c r="AL59">
        <v>3.81</v>
      </c>
      <c r="AM59">
        <v>3.92</v>
      </c>
      <c r="AN59">
        <v>980</v>
      </c>
      <c r="AO59">
        <v>7333</v>
      </c>
      <c r="AP59">
        <v>80</v>
      </c>
      <c r="AQ59">
        <v>8393</v>
      </c>
      <c r="AR59">
        <v>185</v>
      </c>
      <c r="AS59">
        <v>382</v>
      </c>
      <c r="AT59">
        <v>0</v>
      </c>
      <c r="AU59">
        <v>567</v>
      </c>
      <c r="AV59">
        <v>68</v>
      </c>
      <c r="AW59">
        <v>42</v>
      </c>
      <c r="AX59">
        <v>0</v>
      </c>
      <c r="AY59">
        <v>110</v>
      </c>
      <c r="AZ59" s="66">
        <v>0.32</v>
      </c>
      <c r="BA59" s="5">
        <v>23</v>
      </c>
      <c r="BB59">
        <v>0</v>
      </c>
      <c r="BC59">
        <v>65</v>
      </c>
      <c r="BD59">
        <v>39</v>
      </c>
      <c r="BE59">
        <v>6</v>
      </c>
      <c r="BF59">
        <v>0</v>
      </c>
      <c r="BG59" t="s">
        <v>299</v>
      </c>
      <c r="BH59" t="s">
        <v>509</v>
      </c>
      <c r="BI59" t="s">
        <v>510</v>
      </c>
      <c r="BJ59" t="s">
        <v>299</v>
      </c>
      <c r="BK59" s="66">
        <v>0.09</v>
      </c>
      <c r="BL59" s="2"/>
      <c r="BM59">
        <v>1</v>
      </c>
      <c r="BN59" t="s">
        <v>508</v>
      </c>
      <c r="BO59">
        <f t="shared" si="1"/>
        <v>0.22999999999999998</v>
      </c>
      <c r="BP59">
        <f t="shared" si="2"/>
        <v>3</v>
      </c>
      <c r="BQ59" s="20">
        <f t="shared" si="3"/>
        <v>0.59090909090909094</v>
      </c>
      <c r="BR59" s="20">
        <f t="shared" si="4"/>
        <v>0.40909090909090912</v>
      </c>
    </row>
    <row r="60" spans="1:70">
      <c r="A60">
        <f t="shared" si="5"/>
        <v>54</v>
      </c>
      <c r="B60" t="s">
        <v>265</v>
      </c>
      <c r="C60" t="s">
        <v>172</v>
      </c>
      <c r="D60" t="s">
        <v>173</v>
      </c>
      <c r="E60" t="str">
        <f t="shared" si="0"/>
        <v>NY</v>
      </c>
      <c r="F60" t="s">
        <v>267</v>
      </c>
      <c r="G60" t="s">
        <v>302</v>
      </c>
      <c r="H60">
        <v>211</v>
      </c>
      <c r="I60" t="s">
        <v>299</v>
      </c>
      <c r="J60" s="5" t="s">
        <v>303</v>
      </c>
      <c r="K60" t="s">
        <v>299</v>
      </c>
      <c r="L60" s="5" t="s">
        <v>303</v>
      </c>
      <c r="M60" s="5" t="s">
        <v>304</v>
      </c>
      <c r="N60" s="5">
        <v>3</v>
      </c>
      <c r="O60" s="5" t="s">
        <v>303</v>
      </c>
      <c r="P60" t="s">
        <v>27</v>
      </c>
      <c r="Q60" t="s">
        <v>304</v>
      </c>
      <c r="R60" t="s">
        <v>511</v>
      </c>
      <c r="S60" s="2">
        <v>0.85</v>
      </c>
      <c r="T60" s="2">
        <v>0</v>
      </c>
      <c r="U60" s="2">
        <v>0.83</v>
      </c>
      <c r="V60" s="2">
        <v>0.82</v>
      </c>
      <c r="W60" s="2">
        <v>0.62</v>
      </c>
      <c r="X60" s="2">
        <v>0.91</v>
      </c>
      <c r="Y60">
        <v>509</v>
      </c>
      <c r="Z60">
        <v>511</v>
      </c>
      <c r="AA60">
        <v>514</v>
      </c>
      <c r="AB60">
        <v>517</v>
      </c>
      <c r="AC60">
        <v>519</v>
      </c>
      <c r="AD60">
        <v>3.27</v>
      </c>
      <c r="AE60">
        <v>3.52</v>
      </c>
      <c r="AF60">
        <v>3.7</v>
      </c>
      <c r="AG60">
        <v>3.85</v>
      </c>
      <c r="AH60">
        <v>3.96</v>
      </c>
      <c r="AI60">
        <v>3.11</v>
      </c>
      <c r="AJ60">
        <v>3.38</v>
      </c>
      <c r="AK60">
        <v>3.63</v>
      </c>
      <c r="AL60">
        <v>3.84</v>
      </c>
      <c r="AM60">
        <v>3.96</v>
      </c>
      <c r="AN60">
        <v>2513</v>
      </c>
      <c r="AO60">
        <v>11815</v>
      </c>
      <c r="AP60">
        <v>782</v>
      </c>
      <c r="AQ60">
        <v>15110</v>
      </c>
      <c r="AR60">
        <v>390</v>
      </c>
      <c r="AS60">
        <v>406</v>
      </c>
      <c r="AT60">
        <v>16</v>
      </c>
      <c r="AU60">
        <v>812</v>
      </c>
      <c r="AV60">
        <v>111</v>
      </c>
      <c r="AW60">
        <v>91</v>
      </c>
      <c r="AX60">
        <v>9</v>
      </c>
      <c r="AY60">
        <v>211</v>
      </c>
      <c r="AZ60" s="66">
        <v>0.27</v>
      </c>
      <c r="BA60" s="5">
        <v>60</v>
      </c>
      <c r="BB60">
        <v>0</v>
      </c>
      <c r="BC60">
        <v>69</v>
      </c>
      <c r="BD60">
        <v>136</v>
      </c>
      <c r="BE60">
        <v>5</v>
      </c>
      <c r="BF60">
        <v>1</v>
      </c>
      <c r="BG60" t="s">
        <v>299</v>
      </c>
      <c r="BH60" t="s">
        <v>512</v>
      </c>
      <c r="BI60" t="s">
        <v>513</v>
      </c>
      <c r="BJ60" t="s">
        <v>514</v>
      </c>
      <c r="BK60" s="66">
        <v>0.06</v>
      </c>
      <c r="BL60" s="2"/>
      <c r="BM60">
        <v>4</v>
      </c>
      <c r="BN60" t="s">
        <v>22</v>
      </c>
      <c r="BO60">
        <f t="shared" si="1"/>
        <v>0.27</v>
      </c>
      <c r="BP60">
        <f t="shared" si="2"/>
        <v>2</v>
      </c>
      <c r="BQ60" s="20">
        <f t="shared" si="3"/>
        <v>0.32701421800947866</v>
      </c>
      <c r="BR60" s="20">
        <f t="shared" si="4"/>
        <v>0.67298578199052128</v>
      </c>
    </row>
    <row r="61" spans="1:70">
      <c r="A61">
        <f t="shared" si="5"/>
        <v>55</v>
      </c>
      <c r="B61" t="s">
        <v>265</v>
      </c>
      <c r="C61" t="s">
        <v>174</v>
      </c>
      <c r="D61" t="s">
        <v>175</v>
      </c>
      <c r="E61" t="str">
        <f t="shared" si="0"/>
        <v>NY</v>
      </c>
      <c r="F61" t="s">
        <v>267</v>
      </c>
      <c r="G61" t="s">
        <v>302</v>
      </c>
      <c r="H61">
        <v>24</v>
      </c>
      <c r="I61" t="s">
        <v>299</v>
      </c>
      <c r="J61" s="5" t="s">
        <v>515</v>
      </c>
      <c r="K61" t="s">
        <v>299</v>
      </c>
      <c r="L61" s="5" t="s">
        <v>179</v>
      </c>
      <c r="M61" s="5" t="s">
        <v>304</v>
      </c>
      <c r="N61" s="5" t="s">
        <v>303</v>
      </c>
      <c r="O61" s="5" t="s">
        <v>180</v>
      </c>
      <c r="P61" t="s">
        <v>28</v>
      </c>
      <c r="Q61" t="s">
        <v>304</v>
      </c>
      <c r="R61" t="s">
        <v>516</v>
      </c>
      <c r="S61" s="2">
        <v>0.86</v>
      </c>
      <c r="T61" s="2">
        <v>0</v>
      </c>
      <c r="U61" s="2">
        <v>0.86</v>
      </c>
      <c r="V61" s="2">
        <v>0.86</v>
      </c>
      <c r="W61" s="2">
        <v>0.46</v>
      </c>
      <c r="X61" s="2">
        <v>0.92</v>
      </c>
      <c r="Y61">
        <v>511</v>
      </c>
      <c r="Z61">
        <v>513</v>
      </c>
      <c r="AA61">
        <v>516</v>
      </c>
      <c r="AB61">
        <v>518</v>
      </c>
      <c r="AC61">
        <v>522</v>
      </c>
      <c r="AD61">
        <v>3.55</v>
      </c>
      <c r="AE61">
        <v>3.67</v>
      </c>
      <c r="AF61">
        <v>3.83</v>
      </c>
      <c r="AG61">
        <v>3.93</v>
      </c>
      <c r="AH61">
        <v>3.97</v>
      </c>
      <c r="AI61">
        <v>3.47</v>
      </c>
      <c r="AJ61">
        <v>3.61</v>
      </c>
      <c r="AK61">
        <v>3.76</v>
      </c>
      <c r="AL61">
        <v>3.89</v>
      </c>
      <c r="AM61">
        <v>4</v>
      </c>
      <c r="AN61">
        <v>1269</v>
      </c>
      <c r="AO61">
        <v>3011</v>
      </c>
      <c r="AP61">
        <v>52</v>
      </c>
      <c r="AQ61">
        <v>4332</v>
      </c>
      <c r="AR61">
        <v>227</v>
      </c>
      <c r="AS61">
        <v>283</v>
      </c>
      <c r="AT61">
        <v>0</v>
      </c>
      <c r="AU61">
        <v>510</v>
      </c>
      <c r="AV61">
        <v>15</v>
      </c>
      <c r="AW61">
        <v>9</v>
      </c>
      <c r="AX61">
        <v>0</v>
      </c>
      <c r="AY61">
        <v>24</v>
      </c>
      <c r="AZ61" s="66">
        <v>0.04</v>
      </c>
      <c r="BA61" s="5">
        <v>2</v>
      </c>
      <c r="BB61">
        <v>0</v>
      </c>
      <c r="BC61">
        <v>16</v>
      </c>
      <c r="BD61">
        <v>8</v>
      </c>
      <c r="BE61">
        <v>0</v>
      </c>
      <c r="BF61">
        <v>0</v>
      </c>
      <c r="BG61" t="s">
        <v>299</v>
      </c>
      <c r="BH61" t="s">
        <v>517</v>
      </c>
      <c r="BI61" t="s">
        <v>518</v>
      </c>
      <c r="BJ61" t="s">
        <v>269</v>
      </c>
      <c r="BK61" s="5" t="s">
        <v>40</v>
      </c>
      <c r="BM61">
        <v>3</v>
      </c>
      <c r="BN61" t="s">
        <v>22</v>
      </c>
      <c r="BO61">
        <f t="shared" si="1"/>
        <v>0.13999999999999968</v>
      </c>
      <c r="BP61">
        <f t="shared" si="2"/>
        <v>2</v>
      </c>
      <c r="BQ61" s="20">
        <f t="shared" si="3"/>
        <v>0.66666666666666663</v>
      </c>
      <c r="BR61" s="20">
        <f t="shared" si="4"/>
        <v>0.33333333333333331</v>
      </c>
    </row>
    <row r="62" spans="1:70">
      <c r="A62">
        <f t="shared" si="5"/>
        <v>56</v>
      </c>
      <c r="B62" t="s">
        <v>265</v>
      </c>
      <c r="C62" t="s">
        <v>181</v>
      </c>
      <c r="D62" t="s">
        <v>182</v>
      </c>
      <c r="E62" t="str">
        <f t="shared" si="0"/>
        <v>OH</v>
      </c>
      <c r="F62" t="s">
        <v>316</v>
      </c>
      <c r="H62">
        <v>160</v>
      </c>
      <c r="I62" t="s">
        <v>299</v>
      </c>
      <c r="J62" s="5" t="s">
        <v>519</v>
      </c>
      <c r="K62" t="s">
        <v>299</v>
      </c>
      <c r="L62" s="5" t="s">
        <v>183</v>
      </c>
      <c r="M62" s="5" t="s">
        <v>304</v>
      </c>
      <c r="N62" s="5" t="s">
        <v>303</v>
      </c>
      <c r="O62" s="5" t="s">
        <v>303</v>
      </c>
      <c r="P62" t="s">
        <v>27</v>
      </c>
      <c r="Q62" t="s">
        <v>304</v>
      </c>
      <c r="R62" t="s">
        <v>520</v>
      </c>
      <c r="S62" s="2">
        <v>0.76</v>
      </c>
      <c r="T62" s="2">
        <v>0.02</v>
      </c>
      <c r="U62" s="2">
        <v>0.77</v>
      </c>
      <c r="V62" s="2">
        <v>0.75</v>
      </c>
      <c r="W62" s="2">
        <v>0.5</v>
      </c>
      <c r="X62" s="2">
        <v>0.8</v>
      </c>
      <c r="Y62">
        <v>501</v>
      </c>
      <c r="Z62">
        <v>504</v>
      </c>
      <c r="AA62">
        <v>509</v>
      </c>
      <c r="AB62">
        <v>513</v>
      </c>
      <c r="AC62">
        <v>517</v>
      </c>
      <c r="AD62">
        <v>3.3</v>
      </c>
      <c r="AE62">
        <v>3.55</v>
      </c>
      <c r="AF62">
        <v>3.78</v>
      </c>
      <c r="AG62">
        <v>3.91</v>
      </c>
      <c r="AH62">
        <v>3.98</v>
      </c>
      <c r="AI62">
        <v>3.13</v>
      </c>
      <c r="AJ62">
        <v>3.41</v>
      </c>
      <c r="AK62">
        <v>3.71</v>
      </c>
      <c r="AL62">
        <v>3.88</v>
      </c>
      <c r="AM62">
        <v>3.98</v>
      </c>
      <c r="AN62">
        <v>1103</v>
      </c>
      <c r="AO62">
        <v>3557</v>
      </c>
      <c r="AP62">
        <v>9</v>
      </c>
      <c r="AQ62">
        <v>4669</v>
      </c>
      <c r="AR62">
        <v>319</v>
      </c>
      <c r="AS62">
        <v>386</v>
      </c>
      <c r="AT62">
        <v>0</v>
      </c>
      <c r="AU62">
        <v>705</v>
      </c>
      <c r="AV62">
        <v>113</v>
      </c>
      <c r="AW62">
        <v>45</v>
      </c>
      <c r="AX62">
        <v>0</v>
      </c>
      <c r="AY62">
        <v>158</v>
      </c>
      <c r="AZ62" s="66">
        <v>0.17</v>
      </c>
      <c r="BA62" s="5">
        <v>18</v>
      </c>
      <c r="BB62">
        <v>0</v>
      </c>
      <c r="BC62">
        <v>94</v>
      </c>
      <c r="BD62">
        <v>57</v>
      </c>
      <c r="BE62">
        <v>7</v>
      </c>
      <c r="BF62">
        <v>0</v>
      </c>
      <c r="BG62" t="s">
        <v>299</v>
      </c>
      <c r="BH62" t="s">
        <v>269</v>
      </c>
      <c r="BI62" t="s">
        <v>341</v>
      </c>
      <c r="BJ62" t="s">
        <v>521</v>
      </c>
      <c r="BK62" s="66">
        <v>7.0000000000000007E-2</v>
      </c>
      <c r="BL62" s="2"/>
      <c r="BM62">
        <v>4</v>
      </c>
      <c r="BN62" t="s">
        <v>22</v>
      </c>
      <c r="BO62">
        <f t="shared" si="1"/>
        <v>0.28000000000000025</v>
      </c>
      <c r="BP62">
        <f t="shared" si="2"/>
        <v>3</v>
      </c>
      <c r="BQ62" s="20">
        <f t="shared" si="3"/>
        <v>0.59493670886075944</v>
      </c>
      <c r="BR62" s="20">
        <f t="shared" si="4"/>
        <v>0.4050632911392405</v>
      </c>
    </row>
    <row r="63" spans="1:70">
      <c r="A63">
        <f t="shared" si="5"/>
        <v>57</v>
      </c>
      <c r="B63" t="s">
        <v>265</v>
      </c>
      <c r="C63" t="s">
        <v>184</v>
      </c>
      <c r="D63" t="s">
        <v>185</v>
      </c>
      <c r="E63" t="str">
        <f t="shared" si="0"/>
        <v>IL</v>
      </c>
      <c r="F63" t="s">
        <v>267</v>
      </c>
      <c r="G63" t="s">
        <v>302</v>
      </c>
      <c r="H63">
        <v>160</v>
      </c>
      <c r="I63" t="s">
        <v>299</v>
      </c>
      <c r="J63" s="5" t="s">
        <v>186</v>
      </c>
      <c r="K63" t="s">
        <v>299</v>
      </c>
      <c r="L63" s="5" t="s">
        <v>186</v>
      </c>
      <c r="M63" s="5" t="s">
        <v>304</v>
      </c>
      <c r="N63" s="5" t="s">
        <v>303</v>
      </c>
      <c r="O63" s="5" t="s">
        <v>187</v>
      </c>
      <c r="P63" t="s">
        <v>28</v>
      </c>
      <c r="Q63" t="s">
        <v>304</v>
      </c>
      <c r="R63" t="s">
        <v>313</v>
      </c>
      <c r="S63" s="2">
        <v>0.9</v>
      </c>
      <c r="T63" s="2">
        <v>0</v>
      </c>
      <c r="U63" s="2">
        <v>0.9</v>
      </c>
      <c r="V63" s="2">
        <v>0.88</v>
      </c>
      <c r="W63" s="2">
        <v>0.36</v>
      </c>
      <c r="X63" s="2">
        <v>0.98</v>
      </c>
      <c r="Y63">
        <v>514</v>
      </c>
      <c r="Z63">
        <v>518</v>
      </c>
      <c r="AA63">
        <v>520</v>
      </c>
      <c r="AB63">
        <v>522</v>
      </c>
      <c r="AC63">
        <v>524</v>
      </c>
      <c r="AD63">
        <v>3.66</v>
      </c>
      <c r="AE63">
        <v>3.82</v>
      </c>
      <c r="AF63">
        <v>3.92</v>
      </c>
      <c r="AG63">
        <v>3.97</v>
      </c>
      <c r="AH63">
        <v>4</v>
      </c>
      <c r="AI63">
        <v>3.53</v>
      </c>
      <c r="AJ63">
        <v>3.78</v>
      </c>
      <c r="AK63">
        <v>3.91</v>
      </c>
      <c r="AL63">
        <v>3.98</v>
      </c>
      <c r="AM63">
        <v>4</v>
      </c>
      <c r="AN63">
        <v>957</v>
      </c>
      <c r="AO63">
        <v>6792</v>
      </c>
      <c r="AP63">
        <v>453</v>
      </c>
      <c r="AQ63">
        <v>8202</v>
      </c>
      <c r="AR63">
        <v>99</v>
      </c>
      <c r="AS63">
        <v>721</v>
      </c>
      <c r="AT63">
        <v>23</v>
      </c>
      <c r="AU63">
        <v>843</v>
      </c>
      <c r="AV63">
        <v>30</v>
      </c>
      <c r="AW63">
        <v>130</v>
      </c>
      <c r="AX63">
        <v>0</v>
      </c>
      <c r="AY63">
        <v>160</v>
      </c>
      <c r="AZ63" s="66">
        <v>0.08</v>
      </c>
      <c r="BA63" s="5" t="s">
        <v>522</v>
      </c>
      <c r="BB63">
        <v>0</v>
      </c>
      <c r="BC63">
        <v>114</v>
      </c>
      <c r="BD63">
        <v>45</v>
      </c>
      <c r="BE63">
        <v>1</v>
      </c>
      <c r="BF63">
        <v>0</v>
      </c>
      <c r="BG63" t="s">
        <v>304</v>
      </c>
      <c r="BH63" t="s">
        <v>523</v>
      </c>
      <c r="BI63" t="s">
        <v>524</v>
      </c>
      <c r="BJ63" t="s">
        <v>299</v>
      </c>
      <c r="BK63" s="66">
        <v>0.16</v>
      </c>
      <c r="BL63" s="2"/>
      <c r="BM63">
        <v>3</v>
      </c>
      <c r="BN63" t="s">
        <v>22</v>
      </c>
      <c r="BO63">
        <f t="shared" si="1"/>
        <v>0.25</v>
      </c>
      <c r="BP63">
        <f t="shared" si="2"/>
        <v>4</v>
      </c>
      <c r="BQ63" s="20">
        <f t="shared" si="3"/>
        <v>0.71250000000000002</v>
      </c>
      <c r="BR63" s="20">
        <f t="shared" si="4"/>
        <v>0.28749999999999998</v>
      </c>
    </row>
    <row r="64" spans="1:70">
      <c r="A64">
        <f t="shared" si="5"/>
        <v>58</v>
      </c>
      <c r="B64" t="s">
        <v>265</v>
      </c>
      <c r="C64" t="s">
        <v>188</v>
      </c>
      <c r="D64" t="s">
        <v>189</v>
      </c>
      <c r="E64" t="str">
        <f t="shared" si="0"/>
        <v>FL</v>
      </c>
      <c r="F64" t="s">
        <v>267</v>
      </c>
      <c r="G64" t="s">
        <v>302</v>
      </c>
      <c r="H64">
        <v>50</v>
      </c>
      <c r="I64" t="s">
        <v>299</v>
      </c>
      <c r="J64" s="5" t="s">
        <v>303</v>
      </c>
      <c r="K64" t="s">
        <v>299</v>
      </c>
      <c r="L64" s="5" t="s">
        <v>303</v>
      </c>
      <c r="M64" s="5" t="s">
        <v>304</v>
      </c>
      <c r="N64" s="5" t="s">
        <v>303</v>
      </c>
      <c r="O64" s="5" t="s">
        <v>303</v>
      </c>
      <c r="P64" t="s">
        <v>28</v>
      </c>
      <c r="Q64" t="s">
        <v>304</v>
      </c>
      <c r="R64" t="s">
        <v>525</v>
      </c>
      <c r="S64" s="2">
        <v>0.89</v>
      </c>
      <c r="T64" s="2">
        <v>0.01</v>
      </c>
      <c r="U64" s="2">
        <v>0.96</v>
      </c>
      <c r="V64" s="2">
        <v>0.92</v>
      </c>
      <c r="W64" s="2">
        <v>0.55000000000000004</v>
      </c>
      <c r="X64" s="2">
        <v>0.94</v>
      </c>
      <c r="Y64">
        <v>508</v>
      </c>
      <c r="Z64">
        <v>510</v>
      </c>
      <c r="AA64">
        <v>512</v>
      </c>
      <c r="AB64">
        <v>515</v>
      </c>
      <c r="AC64">
        <v>518</v>
      </c>
      <c r="AD64">
        <v>3.5</v>
      </c>
      <c r="AE64">
        <v>3.65</v>
      </c>
      <c r="AF64">
        <v>3.81</v>
      </c>
      <c r="AG64">
        <v>3.92</v>
      </c>
      <c r="AH64">
        <v>3.98</v>
      </c>
      <c r="AI64">
        <v>3.4</v>
      </c>
      <c r="AJ64">
        <v>3.6</v>
      </c>
      <c r="AK64">
        <v>3.75</v>
      </c>
      <c r="AL64">
        <v>3.89</v>
      </c>
      <c r="AM64">
        <v>3.97</v>
      </c>
      <c r="AN64">
        <v>2276</v>
      </c>
      <c r="AO64">
        <v>3908</v>
      </c>
      <c r="AP64">
        <v>13</v>
      </c>
      <c r="AQ64">
        <v>6197</v>
      </c>
      <c r="AR64">
        <v>185</v>
      </c>
      <c r="AS64">
        <v>162</v>
      </c>
      <c r="AT64">
        <v>0</v>
      </c>
      <c r="AU64">
        <v>347</v>
      </c>
      <c r="AV64">
        <v>28</v>
      </c>
      <c r="AW64">
        <v>23</v>
      </c>
      <c r="AX64">
        <v>0</v>
      </c>
      <c r="AY64">
        <v>51</v>
      </c>
      <c r="AZ64" s="66">
        <v>0.14000000000000001</v>
      </c>
      <c r="BA64" s="5" t="s">
        <v>526</v>
      </c>
      <c r="BB64">
        <v>0</v>
      </c>
      <c r="BC64">
        <v>28</v>
      </c>
      <c r="BD64">
        <v>22</v>
      </c>
      <c r="BE64">
        <v>1</v>
      </c>
      <c r="BF64">
        <v>0</v>
      </c>
      <c r="BG64" t="s">
        <v>304</v>
      </c>
      <c r="BH64" t="s">
        <v>527</v>
      </c>
      <c r="BI64" t="s">
        <v>528</v>
      </c>
      <c r="BJ64" t="s">
        <v>269</v>
      </c>
      <c r="BK64" s="5" t="s">
        <v>40</v>
      </c>
      <c r="BM64">
        <v>1</v>
      </c>
      <c r="BN64" t="s">
        <v>22</v>
      </c>
      <c r="BO64">
        <f t="shared" si="1"/>
        <v>0.20000000000000018</v>
      </c>
      <c r="BP64">
        <f t="shared" si="2"/>
        <v>2</v>
      </c>
      <c r="BQ64" s="20">
        <f t="shared" si="3"/>
        <v>0.5490196078431373</v>
      </c>
      <c r="BR64" s="20">
        <f t="shared" si="4"/>
        <v>0.45098039215686275</v>
      </c>
    </row>
    <row r="65" spans="1:70">
      <c r="A65">
        <f t="shared" si="5"/>
        <v>59</v>
      </c>
      <c r="B65" t="s">
        <v>265</v>
      </c>
      <c r="C65" t="s">
        <v>190</v>
      </c>
      <c r="D65" t="s">
        <v>56</v>
      </c>
      <c r="E65" t="str">
        <f t="shared" ref="E65:E118" si="6">RIGHT(D65,2)</f>
        <v>NY</v>
      </c>
      <c r="F65" t="s">
        <v>267</v>
      </c>
      <c r="G65" t="s">
        <v>302</v>
      </c>
      <c r="H65">
        <v>102</v>
      </c>
      <c r="I65" t="s">
        <v>299</v>
      </c>
      <c r="J65" s="5" t="s">
        <v>303</v>
      </c>
      <c r="K65" t="s">
        <v>299</v>
      </c>
      <c r="L65" s="5" t="s">
        <v>303</v>
      </c>
      <c r="M65" s="5" t="s">
        <v>304</v>
      </c>
      <c r="N65" s="5" t="s">
        <v>303</v>
      </c>
      <c r="O65" s="5" t="s">
        <v>529</v>
      </c>
      <c r="P65" t="s">
        <v>28</v>
      </c>
      <c r="Q65" t="s">
        <v>304</v>
      </c>
      <c r="R65" t="s">
        <v>530</v>
      </c>
      <c r="S65" s="2">
        <v>0.85</v>
      </c>
      <c r="T65" s="2">
        <v>0.01</v>
      </c>
      <c r="U65" s="2">
        <v>0.9</v>
      </c>
      <c r="V65" s="2">
        <v>0.86</v>
      </c>
      <c r="W65" s="2">
        <v>0.3</v>
      </c>
      <c r="X65" s="2">
        <v>0.99</v>
      </c>
      <c r="Y65">
        <v>518</v>
      </c>
      <c r="Z65">
        <v>520</v>
      </c>
      <c r="AA65">
        <v>522</v>
      </c>
      <c r="AB65">
        <v>524</v>
      </c>
      <c r="AC65">
        <v>525</v>
      </c>
      <c r="AD65">
        <v>3.82</v>
      </c>
      <c r="AE65">
        <v>3.9</v>
      </c>
      <c r="AF65">
        <v>3.96</v>
      </c>
      <c r="AG65">
        <v>3.99</v>
      </c>
      <c r="AH65">
        <v>4</v>
      </c>
      <c r="AI65">
        <v>3.79</v>
      </c>
      <c r="AJ65">
        <v>3.9</v>
      </c>
      <c r="AK65">
        <v>3.96</v>
      </c>
      <c r="AL65">
        <v>4</v>
      </c>
      <c r="AM65">
        <v>4</v>
      </c>
      <c r="AN65">
        <v>1424</v>
      </c>
      <c r="AO65">
        <v>8076</v>
      </c>
      <c r="AP65">
        <v>132</v>
      </c>
      <c r="AQ65">
        <v>9632</v>
      </c>
      <c r="AR65">
        <v>103</v>
      </c>
      <c r="AS65">
        <v>731</v>
      </c>
      <c r="AT65">
        <v>0</v>
      </c>
      <c r="AU65">
        <v>834</v>
      </c>
      <c r="AV65">
        <v>16</v>
      </c>
      <c r="AW65">
        <v>92</v>
      </c>
      <c r="AX65">
        <v>0</v>
      </c>
      <c r="AY65">
        <v>108</v>
      </c>
      <c r="AZ65" s="66">
        <v>0.04</v>
      </c>
      <c r="BA65" s="5">
        <v>2</v>
      </c>
      <c r="BB65">
        <v>0</v>
      </c>
      <c r="BC65">
        <v>73</v>
      </c>
      <c r="BD65">
        <v>34</v>
      </c>
      <c r="BE65">
        <v>1</v>
      </c>
      <c r="BF65">
        <v>0</v>
      </c>
      <c r="BG65" t="s">
        <v>304</v>
      </c>
      <c r="BH65" t="s">
        <v>531</v>
      </c>
      <c r="BI65" t="s">
        <v>532</v>
      </c>
      <c r="BJ65" t="s">
        <v>533</v>
      </c>
      <c r="BK65" s="66">
        <v>0.15</v>
      </c>
      <c r="BL65" s="2"/>
      <c r="BM65">
        <v>2</v>
      </c>
      <c r="BN65" t="s">
        <v>22</v>
      </c>
      <c r="BO65">
        <f t="shared" si="1"/>
        <v>0.10999999999999988</v>
      </c>
      <c r="BP65">
        <f t="shared" si="2"/>
        <v>2</v>
      </c>
      <c r="BQ65" s="20">
        <f t="shared" si="3"/>
        <v>0.67592592592592593</v>
      </c>
      <c r="BR65" s="20">
        <f t="shared" si="4"/>
        <v>0.32407407407407407</v>
      </c>
    </row>
    <row r="66" spans="1:70" ht="16" customHeight="1">
      <c r="A66">
        <f t="shared" si="5"/>
        <v>60</v>
      </c>
      <c r="B66" t="s">
        <v>265</v>
      </c>
      <c r="C66" t="s">
        <v>191</v>
      </c>
      <c r="D66" t="s">
        <v>192</v>
      </c>
      <c r="E66" t="str">
        <f t="shared" si="6"/>
        <v>MI</v>
      </c>
      <c r="F66" t="s">
        <v>316</v>
      </c>
      <c r="G66" t="s">
        <v>302</v>
      </c>
      <c r="H66">
        <v>125</v>
      </c>
      <c r="I66" t="s">
        <v>304</v>
      </c>
      <c r="J66" s="5" t="s">
        <v>534</v>
      </c>
      <c r="K66" t="s">
        <v>304</v>
      </c>
      <c r="L66" s="24" t="s">
        <v>193</v>
      </c>
      <c r="M66" s="5" t="s">
        <v>304</v>
      </c>
      <c r="N66" s="5">
        <v>3</v>
      </c>
      <c r="O66" s="5" t="s">
        <v>194</v>
      </c>
      <c r="P66" t="s">
        <v>44</v>
      </c>
      <c r="Q66" t="s">
        <v>304</v>
      </c>
      <c r="R66" t="s">
        <v>535</v>
      </c>
      <c r="S66" s="2">
        <v>0.95</v>
      </c>
      <c r="T66" s="2">
        <v>0.01</v>
      </c>
      <c r="U66" s="2">
        <v>0.9</v>
      </c>
      <c r="V66" s="2">
        <v>0.94</v>
      </c>
      <c r="W66" s="2">
        <v>0.63</v>
      </c>
      <c r="X66" s="2">
        <v>0.96</v>
      </c>
      <c r="Y66">
        <v>504</v>
      </c>
      <c r="Z66">
        <v>507</v>
      </c>
      <c r="AA66">
        <v>510</v>
      </c>
      <c r="AB66">
        <v>513</v>
      </c>
      <c r="AC66">
        <v>517</v>
      </c>
      <c r="AD66">
        <v>3.57</v>
      </c>
      <c r="AE66">
        <v>3.72</v>
      </c>
      <c r="AF66">
        <v>3.86</v>
      </c>
      <c r="AG66">
        <v>3.94</v>
      </c>
      <c r="AH66">
        <v>3.99</v>
      </c>
      <c r="AI66">
        <v>3.43</v>
      </c>
      <c r="AJ66">
        <v>3.62</v>
      </c>
      <c r="AK66">
        <v>3.8</v>
      </c>
      <c r="AL66">
        <v>3.93</v>
      </c>
      <c r="AM66">
        <v>4</v>
      </c>
      <c r="AN66">
        <v>1651</v>
      </c>
      <c r="AO66">
        <v>6486</v>
      </c>
      <c r="AP66">
        <v>11</v>
      </c>
      <c r="AQ66">
        <v>8148</v>
      </c>
      <c r="AR66">
        <v>175</v>
      </c>
      <c r="AS66">
        <v>300</v>
      </c>
      <c r="AT66">
        <v>0</v>
      </c>
      <c r="AU66">
        <v>475</v>
      </c>
      <c r="AV66">
        <v>64</v>
      </c>
      <c r="AW66">
        <v>61</v>
      </c>
      <c r="AX66">
        <v>0</v>
      </c>
      <c r="AY66">
        <v>125</v>
      </c>
      <c r="AZ66" s="66">
        <v>0.1</v>
      </c>
      <c r="BA66" s="5" t="s">
        <v>536</v>
      </c>
      <c r="BB66">
        <v>0</v>
      </c>
      <c r="BC66">
        <v>79</v>
      </c>
      <c r="BD66">
        <v>46</v>
      </c>
      <c r="BE66">
        <v>0</v>
      </c>
      <c r="BF66">
        <v>0</v>
      </c>
      <c r="BG66" t="s">
        <v>304</v>
      </c>
      <c r="BH66" t="s">
        <v>537</v>
      </c>
      <c r="BI66" t="s">
        <v>538</v>
      </c>
      <c r="BJ66" t="s">
        <v>539</v>
      </c>
      <c r="BK66" s="66">
        <v>0.03</v>
      </c>
      <c r="BL66" s="2"/>
      <c r="BM66">
        <v>1</v>
      </c>
      <c r="BN66" t="s">
        <v>535</v>
      </c>
      <c r="BO66">
        <f t="shared" si="1"/>
        <v>0.18999999999999995</v>
      </c>
      <c r="BP66">
        <f t="shared" si="2"/>
        <v>3</v>
      </c>
      <c r="BQ66" s="20">
        <f t="shared" si="3"/>
        <v>0.63200000000000001</v>
      </c>
      <c r="BR66" s="20">
        <f t="shared" si="4"/>
        <v>0.36799999999999999</v>
      </c>
    </row>
    <row r="67" spans="1:70">
      <c r="A67">
        <f t="shared" si="5"/>
        <v>61</v>
      </c>
      <c r="B67" t="s">
        <v>265</v>
      </c>
      <c r="C67" t="s">
        <v>195</v>
      </c>
      <c r="D67" t="s">
        <v>196</v>
      </c>
      <c r="E67" t="str">
        <f t="shared" si="6"/>
        <v>OH</v>
      </c>
      <c r="F67" t="s">
        <v>316</v>
      </c>
      <c r="G67" t="s">
        <v>302</v>
      </c>
      <c r="H67">
        <v>209</v>
      </c>
      <c r="I67" t="s">
        <v>304</v>
      </c>
      <c r="J67" s="5" t="s">
        <v>540</v>
      </c>
      <c r="K67" t="s">
        <v>303</v>
      </c>
      <c r="L67" s="5" t="s">
        <v>303</v>
      </c>
      <c r="M67" s="5" t="s">
        <v>304</v>
      </c>
      <c r="N67" s="5" t="s">
        <v>303</v>
      </c>
      <c r="O67" s="5" t="s">
        <v>197</v>
      </c>
      <c r="P67" t="s">
        <v>28</v>
      </c>
      <c r="Q67" t="s">
        <v>304</v>
      </c>
      <c r="R67" t="s">
        <v>541</v>
      </c>
      <c r="S67" s="2">
        <v>0.92</v>
      </c>
      <c r="T67" s="2">
        <v>0.01</v>
      </c>
      <c r="U67" s="2">
        <v>0.91</v>
      </c>
      <c r="V67" s="2">
        <v>0.9</v>
      </c>
      <c r="W67" s="2">
        <v>0.49</v>
      </c>
      <c r="X67" s="2">
        <v>0.98</v>
      </c>
      <c r="Y67">
        <v>509</v>
      </c>
      <c r="Z67">
        <v>512</v>
      </c>
      <c r="AA67">
        <v>516</v>
      </c>
      <c r="AB67">
        <v>519</v>
      </c>
      <c r="AC67">
        <v>523</v>
      </c>
      <c r="AD67">
        <v>3.57</v>
      </c>
      <c r="AE67">
        <v>3.76</v>
      </c>
      <c r="AF67">
        <v>3.89</v>
      </c>
      <c r="AG67">
        <v>3.96</v>
      </c>
      <c r="AH67">
        <v>3.99</v>
      </c>
      <c r="AI67">
        <v>3.44</v>
      </c>
      <c r="AJ67">
        <v>3.69</v>
      </c>
      <c r="AK67">
        <v>3.86</v>
      </c>
      <c r="AL67">
        <v>3.95</v>
      </c>
      <c r="AM67">
        <v>4</v>
      </c>
      <c r="AN67">
        <v>1402</v>
      </c>
      <c r="AO67">
        <v>6782</v>
      </c>
      <c r="AP67">
        <v>22</v>
      </c>
      <c r="AQ67">
        <v>8206</v>
      </c>
      <c r="AR67">
        <v>305</v>
      </c>
      <c r="AS67">
        <v>349</v>
      </c>
      <c r="AT67">
        <v>0</v>
      </c>
      <c r="AU67">
        <v>654</v>
      </c>
      <c r="AV67">
        <v>126</v>
      </c>
      <c r="AW67">
        <v>77</v>
      </c>
      <c r="AX67">
        <v>0</v>
      </c>
      <c r="AY67">
        <v>203</v>
      </c>
      <c r="AZ67" s="66">
        <v>0.06</v>
      </c>
      <c r="BA67" s="5">
        <v>10</v>
      </c>
      <c r="BB67">
        <v>0</v>
      </c>
      <c r="BC67">
        <v>138</v>
      </c>
      <c r="BD67">
        <v>62</v>
      </c>
      <c r="BE67">
        <v>3</v>
      </c>
      <c r="BF67">
        <v>0</v>
      </c>
      <c r="BG67" t="s">
        <v>299</v>
      </c>
      <c r="BH67" t="s">
        <v>269</v>
      </c>
      <c r="BI67" t="s">
        <v>542</v>
      </c>
      <c r="BJ67" t="s">
        <v>543</v>
      </c>
      <c r="BK67" s="66">
        <v>0.15</v>
      </c>
      <c r="BL67" s="2"/>
      <c r="BM67">
        <v>5</v>
      </c>
      <c r="BN67" t="s">
        <v>22</v>
      </c>
      <c r="BO67">
        <f t="shared" si="1"/>
        <v>0.25</v>
      </c>
      <c r="BP67">
        <f t="shared" si="2"/>
        <v>3</v>
      </c>
      <c r="BQ67" s="20">
        <f t="shared" si="3"/>
        <v>0.67980295566502458</v>
      </c>
      <c r="BR67" s="20">
        <f t="shared" si="4"/>
        <v>0.32019704433497537</v>
      </c>
    </row>
    <row r="68" spans="1:70">
      <c r="A68">
        <f t="shared" si="5"/>
        <v>62</v>
      </c>
      <c r="B68" t="s">
        <v>265</v>
      </c>
      <c r="C68" t="s">
        <v>198</v>
      </c>
      <c r="D68" t="s">
        <v>199</v>
      </c>
      <c r="E68" t="str">
        <f t="shared" si="6"/>
        <v>OR</v>
      </c>
      <c r="F68" t="s">
        <v>316</v>
      </c>
      <c r="G68" t="s">
        <v>302</v>
      </c>
      <c r="H68">
        <v>150</v>
      </c>
      <c r="I68" t="s">
        <v>304</v>
      </c>
      <c r="J68" s="5" t="s">
        <v>544</v>
      </c>
      <c r="K68" t="s">
        <v>304</v>
      </c>
      <c r="L68" s="5" t="s">
        <v>200</v>
      </c>
      <c r="M68" s="5" t="s">
        <v>303</v>
      </c>
      <c r="N68" s="5" t="s">
        <v>303</v>
      </c>
      <c r="O68" s="5" t="s">
        <v>303</v>
      </c>
      <c r="P68" t="s">
        <v>27</v>
      </c>
      <c r="Q68" t="s">
        <v>304</v>
      </c>
      <c r="R68" t="s">
        <v>545</v>
      </c>
      <c r="S68" s="2">
        <v>0.83</v>
      </c>
      <c r="T68" s="2">
        <v>0.03</v>
      </c>
      <c r="U68" s="2">
        <v>0.8</v>
      </c>
      <c r="V68" s="2">
        <v>0.84</v>
      </c>
      <c r="W68" s="2">
        <v>0.63</v>
      </c>
      <c r="X68" s="2">
        <v>0.89</v>
      </c>
      <c r="Y68">
        <v>502</v>
      </c>
      <c r="Z68">
        <v>508</v>
      </c>
      <c r="AA68">
        <v>512</v>
      </c>
      <c r="AB68">
        <v>517</v>
      </c>
      <c r="AC68">
        <v>520</v>
      </c>
      <c r="AD68">
        <v>3.34</v>
      </c>
      <c r="AE68">
        <v>3.57</v>
      </c>
      <c r="AF68">
        <v>3.76</v>
      </c>
      <c r="AG68">
        <v>3.89</v>
      </c>
      <c r="AH68">
        <v>3.96</v>
      </c>
      <c r="AI68">
        <v>3.2</v>
      </c>
      <c r="AJ68">
        <v>3.42</v>
      </c>
      <c r="AK68">
        <v>3.7</v>
      </c>
      <c r="AL68">
        <v>3.88</v>
      </c>
      <c r="AM68">
        <v>3.97</v>
      </c>
      <c r="AN68">
        <v>613</v>
      </c>
      <c r="AO68">
        <v>6799</v>
      </c>
      <c r="AP68">
        <v>92</v>
      </c>
      <c r="AQ68">
        <v>7504</v>
      </c>
      <c r="AR68">
        <v>249</v>
      </c>
      <c r="AS68">
        <v>296</v>
      </c>
      <c r="AT68">
        <v>0</v>
      </c>
      <c r="AU68">
        <v>545</v>
      </c>
      <c r="AV68">
        <v>99</v>
      </c>
      <c r="AW68">
        <v>40</v>
      </c>
      <c r="AX68">
        <v>1</v>
      </c>
      <c r="AY68">
        <v>140</v>
      </c>
      <c r="AZ68" s="66">
        <v>0.14000000000000001</v>
      </c>
      <c r="BA68" s="5" t="s">
        <v>269</v>
      </c>
      <c r="BB68">
        <v>0</v>
      </c>
      <c r="BC68">
        <v>27</v>
      </c>
      <c r="BD68">
        <v>97</v>
      </c>
      <c r="BE68">
        <v>13</v>
      </c>
      <c r="BF68">
        <v>3</v>
      </c>
      <c r="BG68" t="s">
        <v>304</v>
      </c>
      <c r="BH68" t="s">
        <v>546</v>
      </c>
      <c r="BI68" t="s">
        <v>547</v>
      </c>
      <c r="BJ68" t="s">
        <v>269</v>
      </c>
      <c r="BK68" s="66">
        <v>0.08</v>
      </c>
      <c r="BL68" s="2"/>
      <c r="BM68">
        <v>0</v>
      </c>
      <c r="BN68" t="s">
        <v>548</v>
      </c>
      <c r="BO68">
        <f t="shared" si="1"/>
        <v>0.21999999999999975</v>
      </c>
      <c r="BP68">
        <f t="shared" si="2"/>
        <v>6</v>
      </c>
      <c r="BQ68" s="20">
        <f t="shared" si="3"/>
        <v>0.19285714285714287</v>
      </c>
      <c r="BR68" s="20">
        <f t="shared" si="4"/>
        <v>0.80714285714285716</v>
      </c>
    </row>
    <row r="69" spans="1:70">
      <c r="A69">
        <f t="shared" si="5"/>
        <v>63</v>
      </c>
      <c r="B69" t="s">
        <v>265</v>
      </c>
      <c r="C69" s="21" t="s">
        <v>201</v>
      </c>
      <c r="D69" t="s">
        <v>202</v>
      </c>
      <c r="E69" t="str">
        <f t="shared" si="6"/>
        <v>PA</v>
      </c>
      <c r="F69" t="s">
        <v>267</v>
      </c>
      <c r="G69" t="s">
        <v>302</v>
      </c>
      <c r="H69">
        <v>152</v>
      </c>
      <c r="I69" t="s">
        <v>299</v>
      </c>
      <c r="J69" s="5" t="s">
        <v>549</v>
      </c>
      <c r="K69" t="s">
        <v>299</v>
      </c>
      <c r="L69" s="5" t="s">
        <v>550</v>
      </c>
      <c r="M69" s="5" t="s">
        <v>303</v>
      </c>
      <c r="N69" s="5" t="s">
        <v>303</v>
      </c>
      <c r="O69" s="5" t="s">
        <v>303</v>
      </c>
      <c r="P69" t="s">
        <v>203</v>
      </c>
      <c r="Q69" t="s">
        <v>304</v>
      </c>
      <c r="R69" t="s">
        <v>551</v>
      </c>
      <c r="S69" s="2">
        <v>0.86</v>
      </c>
      <c r="T69" s="2">
        <v>0.01</v>
      </c>
      <c r="U69" s="2">
        <v>0.86</v>
      </c>
      <c r="V69" s="2">
        <v>0.83</v>
      </c>
      <c r="W69" s="2">
        <v>0.53</v>
      </c>
      <c r="X69" s="2">
        <v>0.94</v>
      </c>
      <c r="Y69">
        <v>506</v>
      </c>
      <c r="Z69">
        <v>509</v>
      </c>
      <c r="AA69">
        <v>512</v>
      </c>
      <c r="AB69">
        <v>515</v>
      </c>
      <c r="AC69">
        <v>519</v>
      </c>
      <c r="AD69">
        <v>3.47</v>
      </c>
      <c r="AE69">
        <v>3.63</v>
      </c>
      <c r="AF69">
        <v>3.82</v>
      </c>
      <c r="AG69">
        <v>3.92</v>
      </c>
      <c r="AH69">
        <v>3.96</v>
      </c>
      <c r="AI69">
        <v>3.29</v>
      </c>
      <c r="AJ69">
        <v>3.53</v>
      </c>
      <c r="AK69">
        <v>3.75</v>
      </c>
      <c r="AL69">
        <v>3.89</v>
      </c>
      <c r="AM69">
        <v>3.97</v>
      </c>
      <c r="AN69">
        <v>1292</v>
      </c>
      <c r="AO69">
        <v>11366</v>
      </c>
      <c r="AP69">
        <v>224</v>
      </c>
      <c r="AQ69">
        <v>12882</v>
      </c>
      <c r="AR69" s="21">
        <v>0</v>
      </c>
      <c r="AS69" s="21">
        <v>0</v>
      </c>
      <c r="AT69" s="21">
        <v>0</v>
      </c>
      <c r="AU69" s="21">
        <v>0</v>
      </c>
      <c r="AV69">
        <v>80</v>
      </c>
      <c r="AW69">
        <v>71</v>
      </c>
      <c r="AX69">
        <v>0</v>
      </c>
      <c r="AY69">
        <v>151</v>
      </c>
      <c r="AZ69" s="66">
        <v>0.13</v>
      </c>
      <c r="BA69" s="5" t="s">
        <v>269</v>
      </c>
      <c r="BB69">
        <v>1</v>
      </c>
      <c r="BC69">
        <v>91</v>
      </c>
      <c r="BD69">
        <v>55</v>
      </c>
      <c r="BE69">
        <v>4</v>
      </c>
      <c r="BF69">
        <v>0</v>
      </c>
      <c r="BG69" t="s">
        <v>304</v>
      </c>
      <c r="BH69" s="19" t="s">
        <v>552</v>
      </c>
      <c r="BI69" t="s">
        <v>553</v>
      </c>
      <c r="BJ69" t="s">
        <v>299</v>
      </c>
      <c r="BK69" s="66">
        <v>0.26</v>
      </c>
      <c r="BL69" s="2"/>
      <c r="BM69">
        <v>0</v>
      </c>
      <c r="BN69" t="s">
        <v>22</v>
      </c>
      <c r="BO69">
        <f t="shared" si="1"/>
        <v>0.23999999999999977</v>
      </c>
      <c r="BP69">
        <f t="shared" si="2"/>
        <v>3</v>
      </c>
      <c r="BQ69" s="20">
        <f t="shared" si="3"/>
        <v>0.60927152317880795</v>
      </c>
      <c r="BR69" s="20">
        <f t="shared" si="4"/>
        <v>0.39072847682119205</v>
      </c>
    </row>
    <row r="70" spans="1:70">
      <c r="A70">
        <f t="shared" si="5"/>
        <v>64</v>
      </c>
      <c r="B70" t="s">
        <v>265</v>
      </c>
      <c r="C70" t="s">
        <v>204</v>
      </c>
      <c r="D70" t="s">
        <v>70</v>
      </c>
      <c r="E70" t="str">
        <f t="shared" si="6"/>
        <v>PA</v>
      </c>
      <c r="F70" t="s">
        <v>267</v>
      </c>
      <c r="G70" t="s">
        <v>554</v>
      </c>
      <c r="H70">
        <v>150</v>
      </c>
      <c r="I70" t="s">
        <v>299</v>
      </c>
      <c r="J70" s="5" t="s">
        <v>303</v>
      </c>
      <c r="K70" t="s">
        <v>299</v>
      </c>
      <c r="L70" s="5" t="s">
        <v>303</v>
      </c>
      <c r="M70" s="5" t="s">
        <v>299</v>
      </c>
      <c r="N70" s="5" t="s">
        <v>303</v>
      </c>
      <c r="O70" s="5" t="s">
        <v>303</v>
      </c>
      <c r="P70" t="s">
        <v>28</v>
      </c>
      <c r="Q70" t="s">
        <v>304</v>
      </c>
      <c r="R70" t="s">
        <v>555</v>
      </c>
      <c r="S70" s="2">
        <v>0.85</v>
      </c>
      <c r="T70" s="2">
        <v>0.01</v>
      </c>
      <c r="U70" s="2">
        <v>0.91</v>
      </c>
      <c r="V70" s="2">
        <v>0.91</v>
      </c>
      <c r="W70" s="2">
        <v>0.26</v>
      </c>
      <c r="X70" s="2">
        <v>0.98</v>
      </c>
      <c r="Y70">
        <v>518</v>
      </c>
      <c r="Z70">
        <v>520</v>
      </c>
      <c r="AA70">
        <v>522</v>
      </c>
      <c r="AB70">
        <v>524</v>
      </c>
      <c r="AC70">
        <v>526</v>
      </c>
      <c r="AD70">
        <v>3.8</v>
      </c>
      <c r="AE70">
        <v>3.88</v>
      </c>
      <c r="AF70">
        <v>3.95</v>
      </c>
      <c r="AG70">
        <v>3.99</v>
      </c>
      <c r="AH70">
        <v>4</v>
      </c>
      <c r="AI70">
        <v>3.77</v>
      </c>
      <c r="AJ70">
        <v>3.87</v>
      </c>
      <c r="AK70">
        <v>3.96</v>
      </c>
      <c r="AL70">
        <v>4</v>
      </c>
      <c r="AM70">
        <v>4</v>
      </c>
      <c r="AN70">
        <v>636</v>
      </c>
      <c r="AO70">
        <v>6142</v>
      </c>
      <c r="AP70">
        <v>549</v>
      </c>
      <c r="AQ70">
        <v>7327</v>
      </c>
      <c r="AR70">
        <v>74</v>
      </c>
      <c r="AS70">
        <v>706</v>
      </c>
      <c r="AT70">
        <v>29</v>
      </c>
      <c r="AU70">
        <v>809</v>
      </c>
      <c r="AV70">
        <v>20</v>
      </c>
      <c r="AW70">
        <v>132</v>
      </c>
      <c r="AX70">
        <v>4</v>
      </c>
      <c r="AY70">
        <v>156</v>
      </c>
      <c r="AZ70" s="66">
        <v>0.1</v>
      </c>
      <c r="BA70" s="5">
        <v>16</v>
      </c>
      <c r="BB70">
        <v>0</v>
      </c>
      <c r="BC70">
        <v>101</v>
      </c>
      <c r="BD70">
        <v>55</v>
      </c>
      <c r="BE70">
        <v>0</v>
      </c>
      <c r="BF70">
        <v>0</v>
      </c>
      <c r="BG70" t="s">
        <v>304</v>
      </c>
      <c r="BH70" t="s">
        <v>556</v>
      </c>
      <c r="BI70" t="s">
        <v>205</v>
      </c>
      <c r="BJ70" t="s">
        <v>299</v>
      </c>
      <c r="BK70" s="66">
        <v>0.26</v>
      </c>
      <c r="BL70" s="2"/>
      <c r="BM70">
        <v>1</v>
      </c>
      <c r="BN70" t="s">
        <v>22</v>
      </c>
      <c r="BO70">
        <f t="shared" si="1"/>
        <v>0.10000000000000009</v>
      </c>
      <c r="BP70">
        <f t="shared" si="2"/>
        <v>2</v>
      </c>
      <c r="BQ70" s="20">
        <f t="shared" si="3"/>
        <v>0.64743589743589747</v>
      </c>
      <c r="BR70" s="20">
        <f t="shared" si="4"/>
        <v>0.35256410256410259</v>
      </c>
    </row>
    <row r="71" spans="1:70">
      <c r="A71">
        <f t="shared" si="5"/>
        <v>65</v>
      </c>
      <c r="B71" t="s">
        <v>265</v>
      </c>
      <c r="C71" t="s">
        <v>206</v>
      </c>
      <c r="D71" t="s">
        <v>207</v>
      </c>
      <c r="E71" t="str">
        <f t="shared" si="6"/>
        <v>NY</v>
      </c>
      <c r="F71" t="s">
        <v>316</v>
      </c>
      <c r="G71" t="s">
        <v>557</v>
      </c>
      <c r="H71">
        <v>136</v>
      </c>
      <c r="I71" t="s">
        <v>299</v>
      </c>
      <c r="J71" s="5" t="s">
        <v>303</v>
      </c>
      <c r="K71" t="s">
        <v>299</v>
      </c>
      <c r="L71" s="5" t="s">
        <v>303</v>
      </c>
      <c r="M71" s="5" t="s">
        <v>304</v>
      </c>
      <c r="N71" s="5" t="s">
        <v>303</v>
      </c>
      <c r="O71" s="5" t="s">
        <v>303</v>
      </c>
      <c r="P71" t="s">
        <v>27</v>
      </c>
      <c r="Q71" t="s">
        <v>304</v>
      </c>
      <c r="R71" t="s">
        <v>558</v>
      </c>
      <c r="S71" s="2">
        <v>0.86</v>
      </c>
      <c r="T71" s="2">
        <v>0.01</v>
      </c>
      <c r="U71" s="2">
        <v>0.88</v>
      </c>
      <c r="V71" s="2">
        <v>0.87</v>
      </c>
      <c r="W71" s="2">
        <v>0.43</v>
      </c>
      <c r="X71" s="2">
        <v>0.97</v>
      </c>
      <c r="Y71">
        <v>510</v>
      </c>
      <c r="Z71">
        <v>513</v>
      </c>
      <c r="AA71">
        <v>517</v>
      </c>
      <c r="AB71">
        <v>520</v>
      </c>
      <c r="AC71">
        <v>523</v>
      </c>
      <c r="AD71">
        <v>3.56</v>
      </c>
      <c r="AE71">
        <v>3.72</v>
      </c>
      <c r="AF71">
        <v>3.86</v>
      </c>
      <c r="AG71">
        <v>3.95</v>
      </c>
      <c r="AH71">
        <v>3.99</v>
      </c>
      <c r="AI71">
        <v>3.44</v>
      </c>
      <c r="AJ71">
        <v>3.65</v>
      </c>
      <c r="AK71">
        <v>3.83</v>
      </c>
      <c r="AL71">
        <v>3.96</v>
      </c>
      <c r="AM71">
        <v>4</v>
      </c>
      <c r="AN71">
        <v>2349</v>
      </c>
      <c r="AO71">
        <v>2886</v>
      </c>
      <c r="AP71">
        <v>641</v>
      </c>
      <c r="AQ71">
        <v>5876</v>
      </c>
      <c r="AR71">
        <v>495</v>
      </c>
      <c r="AS71">
        <v>329</v>
      </c>
      <c r="AT71">
        <v>38</v>
      </c>
      <c r="AU71">
        <v>862</v>
      </c>
      <c r="AV71">
        <v>94</v>
      </c>
      <c r="AW71">
        <v>32</v>
      </c>
      <c r="AX71">
        <v>10</v>
      </c>
      <c r="AY71">
        <v>136</v>
      </c>
      <c r="AZ71" s="66">
        <v>0.14000000000000001</v>
      </c>
      <c r="BA71" s="5">
        <v>7</v>
      </c>
      <c r="BB71">
        <v>0</v>
      </c>
      <c r="BC71">
        <v>85</v>
      </c>
      <c r="BD71">
        <v>47</v>
      </c>
      <c r="BE71">
        <v>4</v>
      </c>
      <c r="BF71">
        <v>0</v>
      </c>
      <c r="BG71" t="s">
        <v>299</v>
      </c>
      <c r="BH71" t="s">
        <v>559</v>
      </c>
      <c r="BI71" t="s">
        <v>560</v>
      </c>
      <c r="BJ71" t="s">
        <v>561</v>
      </c>
      <c r="BK71" s="66">
        <v>0.21</v>
      </c>
      <c r="BL71" s="2"/>
      <c r="BM71">
        <v>3</v>
      </c>
      <c r="BN71" t="s">
        <v>22</v>
      </c>
      <c r="BO71">
        <f t="shared" si="1"/>
        <v>0.20999999999999996</v>
      </c>
      <c r="BP71">
        <f t="shared" si="2"/>
        <v>3</v>
      </c>
      <c r="BQ71" s="20">
        <f t="shared" si="3"/>
        <v>0.625</v>
      </c>
      <c r="BR71" s="20">
        <f t="shared" si="4"/>
        <v>0.375</v>
      </c>
    </row>
    <row r="72" spans="1:70">
      <c r="A72">
        <f t="shared" si="5"/>
        <v>66</v>
      </c>
      <c r="B72" t="s">
        <v>265</v>
      </c>
      <c r="C72" t="s">
        <v>208</v>
      </c>
      <c r="D72" t="s">
        <v>209</v>
      </c>
      <c r="E72" t="str">
        <f t="shared" si="6"/>
        <v>VT</v>
      </c>
      <c r="F72" t="s">
        <v>316</v>
      </c>
      <c r="G72" t="s">
        <v>562</v>
      </c>
      <c r="H72">
        <v>124</v>
      </c>
      <c r="I72" t="s">
        <v>299</v>
      </c>
      <c r="J72" s="5" t="s">
        <v>303</v>
      </c>
      <c r="K72" t="s">
        <v>299</v>
      </c>
      <c r="L72" s="5" t="s">
        <v>303</v>
      </c>
      <c r="M72" s="5" t="s">
        <v>299</v>
      </c>
      <c r="N72" s="5" t="s">
        <v>303</v>
      </c>
      <c r="O72" s="5" t="s">
        <v>303</v>
      </c>
      <c r="P72" t="s">
        <v>27</v>
      </c>
      <c r="Q72" t="s">
        <v>304</v>
      </c>
      <c r="R72" t="s">
        <v>563</v>
      </c>
      <c r="S72" s="2">
        <v>0.89</v>
      </c>
      <c r="T72" s="2">
        <v>0.02</v>
      </c>
      <c r="U72" s="2">
        <v>0.88</v>
      </c>
      <c r="V72" s="2">
        <v>0.84</v>
      </c>
      <c r="W72" s="2">
        <v>0.66</v>
      </c>
      <c r="X72" s="2">
        <v>0.96</v>
      </c>
      <c r="Y72">
        <v>507</v>
      </c>
      <c r="Z72">
        <v>510</v>
      </c>
      <c r="AA72">
        <v>513</v>
      </c>
      <c r="AB72">
        <v>517</v>
      </c>
      <c r="AC72">
        <v>520</v>
      </c>
      <c r="AD72">
        <v>3.36</v>
      </c>
      <c r="AE72">
        <v>3.59</v>
      </c>
      <c r="AF72">
        <v>3.76</v>
      </c>
      <c r="AG72">
        <v>3.88</v>
      </c>
      <c r="AH72">
        <v>3.96</v>
      </c>
      <c r="AI72">
        <v>3.25</v>
      </c>
      <c r="AJ72">
        <v>3.46</v>
      </c>
      <c r="AK72">
        <v>3.71</v>
      </c>
      <c r="AL72">
        <v>3.87</v>
      </c>
      <c r="AM72">
        <v>3.97</v>
      </c>
      <c r="AN72">
        <v>85</v>
      </c>
      <c r="AO72">
        <v>8680</v>
      </c>
      <c r="AP72">
        <v>49</v>
      </c>
      <c r="AQ72">
        <v>8814</v>
      </c>
      <c r="AR72">
        <v>73</v>
      </c>
      <c r="AS72">
        <v>577</v>
      </c>
      <c r="AT72">
        <v>0</v>
      </c>
      <c r="AU72">
        <v>650</v>
      </c>
      <c r="AV72">
        <v>30</v>
      </c>
      <c r="AW72">
        <v>94</v>
      </c>
      <c r="AX72">
        <v>0</v>
      </c>
      <c r="AY72">
        <v>124</v>
      </c>
      <c r="AZ72" s="66">
        <v>0.17</v>
      </c>
      <c r="BA72" s="5" t="s">
        <v>269</v>
      </c>
      <c r="BB72">
        <v>0</v>
      </c>
      <c r="BC72">
        <v>42</v>
      </c>
      <c r="BD72">
        <v>71</v>
      </c>
      <c r="BE72">
        <v>10</v>
      </c>
      <c r="BF72">
        <v>1</v>
      </c>
      <c r="BG72" t="s">
        <v>304</v>
      </c>
      <c r="BH72" t="s">
        <v>564</v>
      </c>
      <c r="BI72" t="s">
        <v>341</v>
      </c>
      <c r="BJ72" t="s">
        <v>299</v>
      </c>
      <c r="BK72" s="66">
        <v>0.05</v>
      </c>
      <c r="BL72" s="2"/>
      <c r="BM72">
        <v>1</v>
      </c>
      <c r="BN72" t="s">
        <v>22</v>
      </c>
      <c r="BO72">
        <f t="shared" ref="BO72:BO135" si="7">IFERROR(AJ72-AI72,"")</f>
        <v>0.20999999999999996</v>
      </c>
      <c r="BP72">
        <f t="shared" ref="BP72:BP135" si="8">IFERROR(Z72-Y72,"")</f>
        <v>3</v>
      </c>
      <c r="BQ72" s="20">
        <f t="shared" ref="BQ72:BQ135" si="9">(BB72+BC72)/SUM(BB72:BF72)</f>
        <v>0.33870967741935482</v>
      </c>
      <c r="BR72" s="20">
        <f t="shared" ref="BR72:BR135" si="10">(BD72+BE72+BF72)/SUM(BB72:BF72)</f>
        <v>0.66129032258064513</v>
      </c>
    </row>
    <row r="73" spans="1:70">
      <c r="A73">
        <f t="shared" ref="A73:A136" si="11">A72+1</f>
        <v>67</v>
      </c>
      <c r="B73" t="s">
        <v>265</v>
      </c>
      <c r="C73" t="s">
        <v>210</v>
      </c>
      <c r="D73" t="s">
        <v>185</v>
      </c>
      <c r="E73" t="str">
        <f t="shared" si="6"/>
        <v>IL</v>
      </c>
      <c r="F73" t="s">
        <v>267</v>
      </c>
      <c r="G73" t="s">
        <v>302</v>
      </c>
      <c r="H73">
        <v>144</v>
      </c>
      <c r="I73" t="s">
        <v>304</v>
      </c>
      <c r="J73" s="5" t="s">
        <v>565</v>
      </c>
      <c r="K73" t="s">
        <v>304</v>
      </c>
      <c r="L73" s="5" t="s">
        <v>566</v>
      </c>
      <c r="M73" s="5" t="s">
        <v>304</v>
      </c>
      <c r="N73" s="5">
        <v>2.85</v>
      </c>
      <c r="O73" s="5" t="s">
        <v>211</v>
      </c>
      <c r="P73" t="s">
        <v>28</v>
      </c>
      <c r="Q73" t="s">
        <v>304</v>
      </c>
      <c r="R73" t="s">
        <v>567</v>
      </c>
      <c r="S73" s="2">
        <v>0.92</v>
      </c>
      <c r="T73" s="2">
        <v>0</v>
      </c>
      <c r="U73" s="2">
        <v>0.85</v>
      </c>
      <c r="V73" s="2">
        <v>0.91</v>
      </c>
      <c r="W73" s="2">
        <v>0.8</v>
      </c>
      <c r="X73" s="2">
        <v>0.92</v>
      </c>
      <c r="Y73">
        <v>505</v>
      </c>
      <c r="Z73">
        <v>508</v>
      </c>
      <c r="AA73">
        <v>511</v>
      </c>
      <c r="AB73">
        <v>515</v>
      </c>
      <c r="AC73">
        <v>517</v>
      </c>
      <c r="AD73">
        <v>3.3</v>
      </c>
      <c r="AE73">
        <v>3.53</v>
      </c>
      <c r="AF73">
        <v>3.7</v>
      </c>
      <c r="AG73">
        <v>3.84</v>
      </c>
      <c r="AH73">
        <v>3.92</v>
      </c>
      <c r="AI73">
        <v>3.13</v>
      </c>
      <c r="AJ73">
        <v>3.39</v>
      </c>
      <c r="AK73">
        <v>3.61</v>
      </c>
      <c r="AL73">
        <v>3.8</v>
      </c>
      <c r="AM73">
        <v>3.92</v>
      </c>
      <c r="AN73">
        <v>1516</v>
      </c>
      <c r="AO73">
        <v>9953</v>
      </c>
      <c r="AP73">
        <v>103</v>
      </c>
      <c r="AQ73">
        <v>11572</v>
      </c>
      <c r="AR73">
        <v>98</v>
      </c>
      <c r="AS73">
        <v>357</v>
      </c>
      <c r="AT73">
        <v>9</v>
      </c>
      <c r="AU73">
        <v>464</v>
      </c>
      <c r="AV73">
        <v>43</v>
      </c>
      <c r="AW73">
        <v>105</v>
      </c>
      <c r="AX73">
        <v>4</v>
      </c>
      <c r="AY73">
        <v>152</v>
      </c>
      <c r="AZ73" s="66">
        <v>0.18</v>
      </c>
      <c r="BA73" s="5">
        <v>24</v>
      </c>
      <c r="BB73">
        <v>0</v>
      </c>
      <c r="BC73">
        <v>29</v>
      </c>
      <c r="BD73">
        <v>113</v>
      </c>
      <c r="BE73">
        <v>10</v>
      </c>
      <c r="BF73">
        <v>0</v>
      </c>
      <c r="BG73" t="s">
        <v>299</v>
      </c>
      <c r="BH73" t="s">
        <v>568</v>
      </c>
      <c r="BI73" t="s">
        <v>569</v>
      </c>
      <c r="BJ73" t="s">
        <v>570</v>
      </c>
      <c r="BK73" s="66">
        <v>0.04</v>
      </c>
      <c r="BL73" s="2"/>
      <c r="BM73">
        <v>3</v>
      </c>
      <c r="BN73" t="s">
        <v>22</v>
      </c>
      <c r="BO73">
        <f t="shared" si="7"/>
        <v>0.26000000000000023</v>
      </c>
      <c r="BP73">
        <f t="shared" si="8"/>
        <v>3</v>
      </c>
      <c r="BQ73" s="20">
        <f t="shared" si="9"/>
        <v>0.19078947368421054</v>
      </c>
      <c r="BR73" s="20">
        <f t="shared" si="10"/>
        <v>0.80921052631578949</v>
      </c>
    </row>
    <row r="74" spans="1:70">
      <c r="A74">
        <f t="shared" si="11"/>
        <v>68</v>
      </c>
      <c r="B74" t="s">
        <v>265</v>
      </c>
      <c r="C74" t="s">
        <v>212</v>
      </c>
      <c r="D74" t="s">
        <v>213</v>
      </c>
      <c r="E74" t="str">
        <f t="shared" si="6"/>
        <v>NJ</v>
      </c>
      <c r="F74" t="s">
        <v>316</v>
      </c>
      <c r="G74" t="s">
        <v>302</v>
      </c>
      <c r="H74">
        <v>178</v>
      </c>
      <c r="I74" t="s">
        <v>299</v>
      </c>
      <c r="J74" s="5" t="s">
        <v>303</v>
      </c>
      <c r="K74" t="s">
        <v>299</v>
      </c>
      <c r="L74" s="5" t="s">
        <v>303</v>
      </c>
      <c r="M74" s="5" t="s">
        <v>304</v>
      </c>
      <c r="N74" s="5" t="s">
        <v>303</v>
      </c>
      <c r="O74" s="5" t="s">
        <v>214</v>
      </c>
      <c r="P74" t="s">
        <v>28</v>
      </c>
      <c r="Q74" t="s">
        <v>304</v>
      </c>
      <c r="R74" t="s">
        <v>571</v>
      </c>
      <c r="S74" s="2">
        <v>0.84</v>
      </c>
      <c r="T74" s="2">
        <v>0.01</v>
      </c>
      <c r="U74" s="2">
        <v>0.81</v>
      </c>
      <c r="V74" s="2">
        <v>0.84</v>
      </c>
      <c r="W74" s="2">
        <v>0.52</v>
      </c>
      <c r="X74" s="2">
        <v>0.92</v>
      </c>
      <c r="Y74">
        <v>508</v>
      </c>
      <c r="Z74">
        <v>511</v>
      </c>
      <c r="AA74">
        <v>516</v>
      </c>
      <c r="AB74">
        <v>519</v>
      </c>
      <c r="AC74">
        <v>523</v>
      </c>
      <c r="AD74">
        <v>3.38</v>
      </c>
      <c r="AE74">
        <v>3.62</v>
      </c>
      <c r="AF74">
        <v>3.82</v>
      </c>
      <c r="AG74">
        <v>3.95</v>
      </c>
      <c r="AH74">
        <v>3.99</v>
      </c>
      <c r="AI74">
        <v>3.18</v>
      </c>
      <c r="AJ74">
        <v>3.54</v>
      </c>
      <c r="AK74">
        <v>3.78</v>
      </c>
      <c r="AL74">
        <v>3.94</v>
      </c>
      <c r="AM74">
        <v>4</v>
      </c>
      <c r="AN74">
        <v>1729</v>
      </c>
      <c r="AO74">
        <v>4542</v>
      </c>
      <c r="AP74">
        <v>457</v>
      </c>
      <c r="AQ74">
        <v>6728</v>
      </c>
      <c r="AR74">
        <v>447</v>
      </c>
      <c r="AS74">
        <v>291</v>
      </c>
      <c r="AT74">
        <v>0</v>
      </c>
      <c r="AU74">
        <v>738</v>
      </c>
      <c r="AV74">
        <v>147</v>
      </c>
      <c r="AW74">
        <v>30</v>
      </c>
      <c r="AX74">
        <v>1</v>
      </c>
      <c r="AY74">
        <v>178</v>
      </c>
      <c r="AZ74" s="66">
        <v>0.23</v>
      </c>
      <c r="BA74" s="5" t="s">
        <v>269</v>
      </c>
      <c r="BB74">
        <v>0</v>
      </c>
      <c r="BC74">
        <v>109</v>
      </c>
      <c r="BD74">
        <v>65</v>
      </c>
      <c r="BE74">
        <v>3</v>
      </c>
      <c r="BF74">
        <v>1</v>
      </c>
      <c r="BG74" t="s">
        <v>299</v>
      </c>
      <c r="BH74" t="s">
        <v>572</v>
      </c>
      <c r="BI74" t="s">
        <v>573</v>
      </c>
      <c r="BJ74" t="s">
        <v>573</v>
      </c>
      <c r="BK74" s="66">
        <v>0.18</v>
      </c>
      <c r="BL74" s="2"/>
      <c r="BM74">
        <v>2</v>
      </c>
      <c r="BN74" t="s">
        <v>22</v>
      </c>
      <c r="BO74">
        <f t="shared" si="7"/>
        <v>0.35999999999999988</v>
      </c>
      <c r="BP74">
        <f t="shared" si="8"/>
        <v>3</v>
      </c>
      <c r="BQ74" s="20">
        <f t="shared" si="9"/>
        <v>0.61235955056179781</v>
      </c>
      <c r="BR74" s="20">
        <f t="shared" si="10"/>
        <v>0.38764044943820225</v>
      </c>
    </row>
    <row r="75" spans="1:70">
      <c r="A75">
        <f t="shared" si="11"/>
        <v>69</v>
      </c>
      <c r="B75" t="s">
        <v>265</v>
      </c>
      <c r="C75" t="s">
        <v>215</v>
      </c>
      <c r="D75" t="s">
        <v>216</v>
      </c>
      <c r="E75" t="str">
        <f t="shared" si="6"/>
        <v>NJ</v>
      </c>
      <c r="F75" t="s">
        <v>316</v>
      </c>
      <c r="G75" t="s">
        <v>302</v>
      </c>
      <c r="H75">
        <v>165</v>
      </c>
      <c r="I75" t="s">
        <v>304</v>
      </c>
      <c r="J75" s="5" t="s">
        <v>574</v>
      </c>
      <c r="K75" t="s">
        <v>304</v>
      </c>
      <c r="L75" s="5" t="s">
        <v>217</v>
      </c>
      <c r="M75" s="5" t="s">
        <v>304</v>
      </c>
      <c r="N75" s="5">
        <v>2.9</v>
      </c>
      <c r="O75" s="5" t="s">
        <v>218</v>
      </c>
      <c r="P75" t="s">
        <v>27</v>
      </c>
      <c r="Q75" t="s">
        <v>304</v>
      </c>
      <c r="R75" t="s">
        <v>575</v>
      </c>
      <c r="S75" s="2">
        <v>0.81</v>
      </c>
      <c r="T75" s="2">
        <v>0.02</v>
      </c>
      <c r="U75" s="2">
        <v>0.82</v>
      </c>
      <c r="V75" s="2">
        <v>0.88</v>
      </c>
      <c r="W75" s="2">
        <v>0.49</v>
      </c>
      <c r="X75" s="2">
        <v>0.91</v>
      </c>
      <c r="Y75">
        <v>506</v>
      </c>
      <c r="Z75">
        <v>509</v>
      </c>
      <c r="AA75">
        <v>513</v>
      </c>
      <c r="AB75">
        <v>517</v>
      </c>
      <c r="AC75">
        <v>520</v>
      </c>
      <c r="AD75">
        <v>3.37</v>
      </c>
      <c r="AE75">
        <v>3.56</v>
      </c>
      <c r="AF75">
        <v>3.75</v>
      </c>
      <c r="AG75">
        <v>3.88</v>
      </c>
      <c r="AH75">
        <v>3.95</v>
      </c>
      <c r="AI75">
        <v>3.14</v>
      </c>
      <c r="AJ75">
        <v>3.46</v>
      </c>
      <c r="AK75">
        <v>3.68</v>
      </c>
      <c r="AL75">
        <v>3.86</v>
      </c>
      <c r="AM75">
        <v>3.96</v>
      </c>
      <c r="AN75">
        <v>1693</v>
      </c>
      <c r="AO75">
        <v>4497</v>
      </c>
      <c r="AP75">
        <v>234</v>
      </c>
      <c r="AQ75">
        <v>6424</v>
      </c>
      <c r="AR75">
        <v>358</v>
      </c>
      <c r="AS75">
        <v>138</v>
      </c>
      <c r="AT75">
        <v>2</v>
      </c>
      <c r="AU75">
        <v>498</v>
      </c>
      <c r="AV75">
        <v>131</v>
      </c>
      <c r="AW75">
        <v>33</v>
      </c>
      <c r="AX75">
        <v>1</v>
      </c>
      <c r="AY75">
        <v>165</v>
      </c>
      <c r="AZ75" s="66">
        <v>0.22</v>
      </c>
      <c r="BA75" s="5">
        <v>19</v>
      </c>
      <c r="BB75">
        <v>0</v>
      </c>
      <c r="BC75">
        <v>98</v>
      </c>
      <c r="BD75">
        <v>62</v>
      </c>
      <c r="BE75">
        <v>5</v>
      </c>
      <c r="BF75">
        <v>0</v>
      </c>
      <c r="BG75" t="s">
        <v>299</v>
      </c>
      <c r="BH75" t="s">
        <v>576</v>
      </c>
      <c r="BI75" t="s">
        <v>577</v>
      </c>
      <c r="BJ75" t="s">
        <v>578</v>
      </c>
      <c r="BK75" s="66">
        <v>0.13</v>
      </c>
      <c r="BL75" s="2"/>
      <c r="BM75">
        <v>0</v>
      </c>
      <c r="BN75" t="s">
        <v>579</v>
      </c>
      <c r="BO75">
        <f t="shared" si="7"/>
        <v>0.31999999999999984</v>
      </c>
      <c r="BP75">
        <f t="shared" si="8"/>
        <v>3</v>
      </c>
      <c r="BQ75" s="20">
        <f t="shared" si="9"/>
        <v>0.59393939393939399</v>
      </c>
      <c r="BR75" s="20">
        <f t="shared" si="10"/>
        <v>0.40606060606060607</v>
      </c>
    </row>
    <row r="76" spans="1:70">
      <c r="A76">
        <f t="shared" si="11"/>
        <v>70</v>
      </c>
      <c r="B76" t="s">
        <v>265</v>
      </c>
      <c r="C76" t="s">
        <v>219</v>
      </c>
      <c r="D76" t="s">
        <v>220</v>
      </c>
      <c r="E76" t="str">
        <f t="shared" si="6"/>
        <v>MO</v>
      </c>
      <c r="F76" t="s">
        <v>267</v>
      </c>
      <c r="G76" t="s">
        <v>302</v>
      </c>
      <c r="H76">
        <v>175</v>
      </c>
      <c r="I76" t="s">
        <v>299</v>
      </c>
      <c r="J76" s="5" t="s">
        <v>353</v>
      </c>
      <c r="K76" t="s">
        <v>299</v>
      </c>
      <c r="L76" s="5" t="s">
        <v>303</v>
      </c>
      <c r="M76" s="5" t="s">
        <v>304</v>
      </c>
      <c r="N76" s="5" t="s">
        <v>303</v>
      </c>
      <c r="O76" s="5" t="s">
        <v>221</v>
      </c>
      <c r="P76" t="s">
        <v>44</v>
      </c>
      <c r="Q76" t="s">
        <v>304</v>
      </c>
      <c r="R76" t="s">
        <v>581</v>
      </c>
      <c r="S76" s="2">
        <v>0.91</v>
      </c>
      <c r="T76" s="2">
        <v>0.01</v>
      </c>
      <c r="U76" s="2">
        <v>0.94</v>
      </c>
      <c r="V76" s="2">
        <v>0.91</v>
      </c>
      <c r="W76" s="2">
        <v>0.42</v>
      </c>
      <c r="X76" s="2">
        <v>0.92</v>
      </c>
      <c r="Y76">
        <v>505</v>
      </c>
      <c r="Z76">
        <v>512</v>
      </c>
      <c r="AA76">
        <v>515</v>
      </c>
      <c r="AB76">
        <v>518</v>
      </c>
      <c r="AC76">
        <v>521</v>
      </c>
      <c r="AD76">
        <v>3.7</v>
      </c>
      <c r="AE76">
        <v>3.82</v>
      </c>
      <c r="AF76">
        <v>3.91</v>
      </c>
      <c r="AG76">
        <v>3.97</v>
      </c>
      <c r="AH76">
        <v>4</v>
      </c>
      <c r="AI76">
        <v>3.6</v>
      </c>
      <c r="AJ76">
        <v>3.77</v>
      </c>
      <c r="AK76">
        <v>3.9</v>
      </c>
      <c r="AL76">
        <v>3.97</v>
      </c>
      <c r="AM76">
        <v>4</v>
      </c>
      <c r="AN76">
        <v>518</v>
      </c>
      <c r="AO76">
        <v>7095</v>
      </c>
      <c r="AP76">
        <v>605</v>
      </c>
      <c r="AQ76">
        <v>8218</v>
      </c>
      <c r="AR76">
        <v>76</v>
      </c>
      <c r="AS76">
        <v>846</v>
      </c>
      <c r="AT76">
        <v>40</v>
      </c>
      <c r="AU76">
        <v>962</v>
      </c>
      <c r="AV76">
        <v>32</v>
      </c>
      <c r="AW76">
        <v>137</v>
      </c>
      <c r="AX76">
        <v>11</v>
      </c>
      <c r="AY76">
        <v>180</v>
      </c>
      <c r="AZ76" s="66">
        <v>7.0000000000000007E-2</v>
      </c>
      <c r="BA76" s="5" t="s">
        <v>582</v>
      </c>
      <c r="BB76">
        <v>0</v>
      </c>
      <c r="BC76">
        <v>137</v>
      </c>
      <c r="BD76">
        <v>40</v>
      </c>
      <c r="BE76">
        <v>3</v>
      </c>
      <c r="BF76">
        <v>0</v>
      </c>
      <c r="BG76" t="s">
        <v>299</v>
      </c>
      <c r="BH76" t="s">
        <v>583</v>
      </c>
      <c r="BI76" t="s">
        <v>584</v>
      </c>
      <c r="BJ76" t="s">
        <v>585</v>
      </c>
      <c r="BK76" s="66">
        <v>0.06</v>
      </c>
      <c r="BL76" s="2"/>
      <c r="BM76">
        <v>1</v>
      </c>
      <c r="BN76" t="s">
        <v>580</v>
      </c>
      <c r="BO76">
        <f t="shared" si="7"/>
        <v>0.16999999999999993</v>
      </c>
      <c r="BP76">
        <f t="shared" si="8"/>
        <v>7</v>
      </c>
      <c r="BQ76" s="20">
        <f t="shared" si="9"/>
        <v>0.76111111111111107</v>
      </c>
      <c r="BR76" s="20">
        <f t="shared" si="10"/>
        <v>0.2388888888888889</v>
      </c>
    </row>
    <row r="77" spans="1:70">
      <c r="A77">
        <f t="shared" si="11"/>
        <v>71</v>
      </c>
      <c r="B77" t="s">
        <v>265</v>
      </c>
      <c r="C77" t="s">
        <v>222</v>
      </c>
      <c r="D77" t="s">
        <v>70</v>
      </c>
      <c r="E77" t="str">
        <f t="shared" si="6"/>
        <v>PA</v>
      </c>
      <c r="F77" t="s">
        <v>267</v>
      </c>
      <c r="G77" t="s">
        <v>269</v>
      </c>
      <c r="H77">
        <v>272</v>
      </c>
      <c r="I77" t="s">
        <v>303</v>
      </c>
      <c r="J77" s="5" t="s">
        <v>303</v>
      </c>
      <c r="K77" t="s">
        <v>303</v>
      </c>
      <c r="L77" s="5" t="s">
        <v>303</v>
      </c>
      <c r="M77" s="5" t="s">
        <v>303</v>
      </c>
      <c r="N77" s="5" t="s">
        <v>303</v>
      </c>
      <c r="O77" s="5" t="s">
        <v>303</v>
      </c>
      <c r="P77" t="s">
        <v>28</v>
      </c>
      <c r="Q77" t="s">
        <v>304</v>
      </c>
      <c r="R77" t="s">
        <v>586</v>
      </c>
      <c r="S77" s="2">
        <v>0.81</v>
      </c>
      <c r="T77" s="2">
        <v>0</v>
      </c>
      <c r="U77" s="2">
        <v>0.79</v>
      </c>
      <c r="V77" s="2">
        <v>0.8</v>
      </c>
      <c r="W77" s="2">
        <v>0.42</v>
      </c>
      <c r="X77" s="2">
        <v>0.87</v>
      </c>
      <c r="Y77">
        <v>509</v>
      </c>
      <c r="Z77">
        <v>511</v>
      </c>
      <c r="AA77">
        <v>514</v>
      </c>
      <c r="AB77">
        <v>518</v>
      </c>
      <c r="AC77">
        <v>521</v>
      </c>
      <c r="AD77">
        <v>3.54</v>
      </c>
      <c r="AE77">
        <v>3.69</v>
      </c>
      <c r="AF77">
        <v>3.82</v>
      </c>
      <c r="AG77">
        <v>3.94</v>
      </c>
      <c r="AH77">
        <v>3.99</v>
      </c>
      <c r="AI77">
        <v>3.44</v>
      </c>
      <c r="AJ77">
        <v>3.61</v>
      </c>
      <c r="AK77">
        <v>3.78</v>
      </c>
      <c r="AL77">
        <v>3.94</v>
      </c>
      <c r="AM77">
        <v>4</v>
      </c>
      <c r="AN77">
        <v>1233</v>
      </c>
      <c r="AO77">
        <v>9722</v>
      </c>
      <c r="AP77">
        <v>813</v>
      </c>
      <c r="AQ77">
        <v>11768</v>
      </c>
      <c r="AR77">
        <v>168</v>
      </c>
      <c r="AS77">
        <v>524</v>
      </c>
      <c r="AT77">
        <v>25</v>
      </c>
      <c r="AU77">
        <v>717</v>
      </c>
      <c r="AV77">
        <v>77</v>
      </c>
      <c r="AW77">
        <v>187</v>
      </c>
      <c r="AX77">
        <v>11</v>
      </c>
      <c r="AY77">
        <v>275</v>
      </c>
      <c r="AZ77" s="66">
        <v>0.11</v>
      </c>
      <c r="BA77" s="5">
        <v>41</v>
      </c>
      <c r="BB77">
        <v>0</v>
      </c>
      <c r="BC77">
        <v>193</v>
      </c>
      <c r="BD77">
        <v>77</v>
      </c>
      <c r="BE77">
        <v>5</v>
      </c>
      <c r="BF77">
        <v>0</v>
      </c>
      <c r="BG77" t="s">
        <v>304</v>
      </c>
      <c r="BH77" t="s">
        <v>587</v>
      </c>
      <c r="BI77" t="s">
        <v>588</v>
      </c>
      <c r="BJ77" t="s">
        <v>589</v>
      </c>
      <c r="BK77" s="66">
        <v>0.11</v>
      </c>
      <c r="BL77" s="2"/>
      <c r="BM77">
        <v>0</v>
      </c>
      <c r="BN77" t="s">
        <v>22</v>
      </c>
      <c r="BO77">
        <f t="shared" si="7"/>
        <v>0.16999999999999993</v>
      </c>
      <c r="BP77">
        <f t="shared" si="8"/>
        <v>2</v>
      </c>
      <c r="BQ77" s="20">
        <f t="shared" si="9"/>
        <v>0.70181818181818179</v>
      </c>
      <c r="BR77" s="20">
        <f t="shared" si="10"/>
        <v>0.29818181818181816</v>
      </c>
    </row>
    <row r="78" spans="1:70">
      <c r="A78">
        <f t="shared" si="11"/>
        <v>72</v>
      </c>
      <c r="B78" t="s">
        <v>265</v>
      </c>
      <c r="C78" t="s">
        <v>223</v>
      </c>
      <c r="D78" t="s">
        <v>224</v>
      </c>
      <c r="E78" t="str">
        <f t="shared" si="6"/>
        <v>IL</v>
      </c>
      <c r="F78" t="s">
        <v>316</v>
      </c>
      <c r="G78" s="19" t="s">
        <v>590</v>
      </c>
      <c r="H78">
        <v>80</v>
      </c>
      <c r="I78" t="s">
        <v>304</v>
      </c>
      <c r="J78" s="5" t="s">
        <v>591</v>
      </c>
      <c r="K78" t="s">
        <v>304</v>
      </c>
      <c r="L78" s="5" t="s">
        <v>225</v>
      </c>
      <c r="M78" s="5" t="s">
        <v>304</v>
      </c>
      <c r="N78" s="5">
        <v>2.8</v>
      </c>
      <c r="O78" s="5" t="s">
        <v>303</v>
      </c>
      <c r="P78" t="s">
        <v>44</v>
      </c>
      <c r="Q78" t="s">
        <v>299</v>
      </c>
      <c r="S78" s="2">
        <v>0.86</v>
      </c>
      <c r="T78" s="2">
        <v>0.01</v>
      </c>
      <c r="U78" s="2">
        <v>0.87</v>
      </c>
      <c r="V78" s="2">
        <v>0.73</v>
      </c>
      <c r="W78" s="2">
        <v>0.6</v>
      </c>
      <c r="X78" s="2">
        <v>0.8</v>
      </c>
      <c r="Y78">
        <v>502</v>
      </c>
      <c r="Z78">
        <v>504</v>
      </c>
      <c r="AA78">
        <v>508</v>
      </c>
      <c r="AB78">
        <v>513</v>
      </c>
      <c r="AC78">
        <v>517</v>
      </c>
      <c r="AD78">
        <v>3.3</v>
      </c>
      <c r="AE78">
        <v>3.59</v>
      </c>
      <c r="AF78">
        <v>3.82</v>
      </c>
      <c r="AG78">
        <v>3.93</v>
      </c>
      <c r="AH78">
        <v>4</v>
      </c>
      <c r="AI78">
        <v>3.1</v>
      </c>
      <c r="AJ78">
        <v>3.43</v>
      </c>
      <c r="AK78">
        <v>3.77</v>
      </c>
      <c r="AL78">
        <v>3.94</v>
      </c>
      <c r="AM78">
        <v>4</v>
      </c>
      <c r="AN78">
        <v>1241</v>
      </c>
      <c r="AO78">
        <v>41</v>
      </c>
      <c r="AP78">
        <v>2</v>
      </c>
      <c r="AQ78">
        <v>1284</v>
      </c>
      <c r="AR78">
        <v>268</v>
      </c>
      <c r="AS78">
        <v>2</v>
      </c>
      <c r="AT78">
        <v>0</v>
      </c>
      <c r="AU78">
        <v>270</v>
      </c>
      <c r="AV78">
        <v>78</v>
      </c>
      <c r="AW78">
        <v>0</v>
      </c>
      <c r="AX78">
        <v>0</v>
      </c>
      <c r="AY78">
        <v>78</v>
      </c>
      <c r="AZ78" s="66">
        <v>0.08</v>
      </c>
      <c r="BA78" s="5">
        <v>10</v>
      </c>
      <c r="BB78">
        <v>0</v>
      </c>
      <c r="BC78">
        <v>52</v>
      </c>
      <c r="BD78">
        <v>23</v>
      </c>
      <c r="BE78">
        <v>3</v>
      </c>
      <c r="BF78">
        <v>0</v>
      </c>
      <c r="BG78" t="s">
        <v>299</v>
      </c>
      <c r="BH78" t="s">
        <v>269</v>
      </c>
      <c r="BI78" t="s">
        <v>593</v>
      </c>
      <c r="BJ78" t="s">
        <v>299</v>
      </c>
      <c r="BK78" s="66">
        <v>0.03</v>
      </c>
      <c r="BL78" s="2"/>
      <c r="BM78">
        <v>0</v>
      </c>
      <c r="BN78" t="s">
        <v>592</v>
      </c>
      <c r="BO78">
        <f t="shared" si="7"/>
        <v>0.33000000000000007</v>
      </c>
      <c r="BP78">
        <f t="shared" si="8"/>
        <v>2</v>
      </c>
      <c r="BQ78" s="20">
        <f t="shared" si="9"/>
        <v>0.66666666666666663</v>
      </c>
      <c r="BR78" s="20">
        <f t="shared" si="10"/>
        <v>0.33333333333333331</v>
      </c>
    </row>
    <row r="79" spans="1:70">
      <c r="A79">
        <f t="shared" si="11"/>
        <v>73</v>
      </c>
      <c r="B79" t="s">
        <v>265</v>
      </c>
      <c r="C79" t="s">
        <v>226</v>
      </c>
      <c r="D79" t="s">
        <v>227</v>
      </c>
      <c r="E79" t="str">
        <f t="shared" si="6"/>
        <v>UT</v>
      </c>
      <c r="F79" t="s">
        <v>316</v>
      </c>
      <c r="G79" t="s">
        <v>302</v>
      </c>
      <c r="H79">
        <v>125</v>
      </c>
      <c r="I79" t="s">
        <v>304</v>
      </c>
      <c r="J79" s="5" t="s">
        <v>594</v>
      </c>
      <c r="K79" t="s">
        <v>304</v>
      </c>
      <c r="L79" s="5" t="s">
        <v>595</v>
      </c>
      <c r="M79" s="5" t="s">
        <v>299</v>
      </c>
      <c r="N79" s="5" t="s">
        <v>303</v>
      </c>
      <c r="O79" s="5" t="s">
        <v>303</v>
      </c>
      <c r="P79" t="s">
        <v>596</v>
      </c>
      <c r="Q79" t="s">
        <v>304</v>
      </c>
      <c r="R79" s="19" t="s">
        <v>597</v>
      </c>
      <c r="S79" s="2">
        <v>0.92</v>
      </c>
      <c r="T79" s="2">
        <v>0.02</v>
      </c>
      <c r="U79" s="2">
        <v>0.95</v>
      </c>
      <c r="V79" s="2">
        <v>0.89</v>
      </c>
      <c r="W79" s="2">
        <v>0.63</v>
      </c>
      <c r="X79" s="2">
        <v>0.99</v>
      </c>
      <c r="Y79">
        <v>507</v>
      </c>
      <c r="Z79">
        <v>510</v>
      </c>
      <c r="AA79">
        <v>514</v>
      </c>
      <c r="AB79">
        <v>518</v>
      </c>
      <c r="AC79">
        <v>522</v>
      </c>
      <c r="AD79">
        <v>3.44</v>
      </c>
      <c r="AE79">
        <v>3.68</v>
      </c>
      <c r="AF79">
        <v>3.87</v>
      </c>
      <c r="AG79">
        <v>3.96</v>
      </c>
      <c r="AH79">
        <v>4</v>
      </c>
      <c r="AI79">
        <v>3.3</v>
      </c>
      <c r="AJ79">
        <v>3.62</v>
      </c>
      <c r="AK79">
        <v>3.84</v>
      </c>
      <c r="AL79">
        <v>3.94</v>
      </c>
      <c r="AM79">
        <v>4</v>
      </c>
      <c r="AN79">
        <v>633</v>
      </c>
      <c r="AO79">
        <v>2847</v>
      </c>
      <c r="AP79">
        <v>325</v>
      </c>
      <c r="AQ79">
        <v>3805</v>
      </c>
      <c r="AR79">
        <v>319</v>
      </c>
      <c r="AS79">
        <v>187</v>
      </c>
      <c r="AT79">
        <v>2</v>
      </c>
      <c r="AU79">
        <v>508</v>
      </c>
      <c r="AV79">
        <v>85</v>
      </c>
      <c r="AW79">
        <v>38</v>
      </c>
      <c r="AX79">
        <v>2</v>
      </c>
      <c r="AY79">
        <v>125</v>
      </c>
      <c r="AZ79" s="66">
        <v>0.12</v>
      </c>
      <c r="BA79" s="5" t="s">
        <v>269</v>
      </c>
      <c r="BB79">
        <v>0</v>
      </c>
      <c r="BC79">
        <v>41</v>
      </c>
      <c r="BD79">
        <v>75</v>
      </c>
      <c r="BE79">
        <v>8</v>
      </c>
      <c r="BF79">
        <v>1</v>
      </c>
      <c r="BG79" t="s">
        <v>299</v>
      </c>
      <c r="BH79" t="s">
        <v>269</v>
      </c>
      <c r="BI79" t="s">
        <v>598</v>
      </c>
      <c r="BJ79" t="s">
        <v>299</v>
      </c>
      <c r="BK79" s="66">
        <v>0.15</v>
      </c>
      <c r="BL79" s="2"/>
      <c r="BM79">
        <v>1</v>
      </c>
      <c r="BN79" t="s">
        <v>599</v>
      </c>
      <c r="BO79">
        <f t="shared" si="7"/>
        <v>0.32000000000000028</v>
      </c>
      <c r="BP79">
        <f t="shared" si="8"/>
        <v>3</v>
      </c>
      <c r="BQ79" s="20">
        <f t="shared" si="9"/>
        <v>0.32800000000000001</v>
      </c>
      <c r="BR79" s="20">
        <f t="shared" si="10"/>
        <v>0.67200000000000004</v>
      </c>
    </row>
    <row r="80" spans="1:70">
      <c r="A80">
        <f t="shared" si="11"/>
        <v>74</v>
      </c>
      <c r="B80" t="s">
        <v>265</v>
      </c>
      <c r="C80" t="s">
        <v>228</v>
      </c>
      <c r="D80" t="s">
        <v>229</v>
      </c>
      <c r="E80" t="str">
        <f t="shared" si="6"/>
        <v>CA</v>
      </c>
      <c r="F80" t="s">
        <v>267</v>
      </c>
      <c r="G80" t="s">
        <v>302</v>
      </c>
      <c r="H80">
        <v>90</v>
      </c>
      <c r="I80" t="s">
        <v>299</v>
      </c>
      <c r="J80" s="5" t="s">
        <v>303</v>
      </c>
      <c r="K80" t="s">
        <v>299</v>
      </c>
      <c r="L80" s="5" t="s">
        <v>303</v>
      </c>
      <c r="M80" s="5" t="s">
        <v>304</v>
      </c>
      <c r="N80" s="5" t="s">
        <v>303</v>
      </c>
      <c r="O80" s="5" t="s">
        <v>87</v>
      </c>
      <c r="P80" t="s">
        <v>28</v>
      </c>
      <c r="Q80" t="s">
        <v>304</v>
      </c>
      <c r="R80" s="19" t="s">
        <v>600</v>
      </c>
      <c r="S80" s="2">
        <v>0.83</v>
      </c>
      <c r="T80" s="2">
        <v>0.03</v>
      </c>
      <c r="U80" s="2">
        <v>0.86</v>
      </c>
      <c r="V80" s="2">
        <v>0.88</v>
      </c>
      <c r="W80" s="2">
        <v>0.27</v>
      </c>
      <c r="X80" s="2">
        <v>0.98</v>
      </c>
      <c r="Y80">
        <v>511</v>
      </c>
      <c r="Z80">
        <v>516</v>
      </c>
      <c r="AA80">
        <v>518</v>
      </c>
      <c r="AB80">
        <v>522</v>
      </c>
      <c r="AC80">
        <v>524</v>
      </c>
      <c r="AD80">
        <v>3.7</v>
      </c>
      <c r="AE80">
        <v>3.79</v>
      </c>
      <c r="AF80">
        <v>3.89</v>
      </c>
      <c r="AG80">
        <v>3.97</v>
      </c>
      <c r="AH80">
        <v>4</v>
      </c>
      <c r="AI80">
        <v>3.58</v>
      </c>
      <c r="AJ80">
        <v>3.76</v>
      </c>
      <c r="AK80">
        <v>3.9</v>
      </c>
      <c r="AL80">
        <v>3.97</v>
      </c>
      <c r="AM80">
        <v>4</v>
      </c>
      <c r="AN80">
        <v>3328</v>
      </c>
      <c r="AO80">
        <v>7146</v>
      </c>
      <c r="AP80">
        <v>847</v>
      </c>
      <c r="AQ80">
        <v>11321</v>
      </c>
      <c r="AR80">
        <v>146</v>
      </c>
      <c r="AS80">
        <v>317</v>
      </c>
      <c r="AT80">
        <v>37</v>
      </c>
      <c r="AU80">
        <v>500</v>
      </c>
      <c r="AV80">
        <v>29</v>
      </c>
      <c r="AW80">
        <v>51</v>
      </c>
      <c r="AX80">
        <v>10</v>
      </c>
      <c r="AY80">
        <v>90</v>
      </c>
      <c r="AZ80" s="66">
        <v>0.24</v>
      </c>
      <c r="BA80" s="5" t="s">
        <v>601</v>
      </c>
      <c r="BB80">
        <v>0</v>
      </c>
      <c r="BC80">
        <v>39</v>
      </c>
      <c r="BD80">
        <v>46</v>
      </c>
      <c r="BE80">
        <v>5</v>
      </c>
      <c r="BF80">
        <v>0</v>
      </c>
      <c r="BG80" t="s">
        <v>304</v>
      </c>
      <c r="BH80" t="s">
        <v>602</v>
      </c>
      <c r="BI80" t="s">
        <v>603</v>
      </c>
      <c r="BJ80" t="s">
        <v>299</v>
      </c>
      <c r="BK80" s="66">
        <v>0.15</v>
      </c>
      <c r="BL80" s="2"/>
      <c r="BM80">
        <v>1</v>
      </c>
      <c r="BN80" t="s">
        <v>22</v>
      </c>
      <c r="BO80">
        <f t="shared" si="7"/>
        <v>0.17999999999999972</v>
      </c>
      <c r="BP80">
        <f t="shared" si="8"/>
        <v>5</v>
      </c>
      <c r="BQ80" s="20">
        <f t="shared" si="9"/>
        <v>0.43333333333333335</v>
      </c>
      <c r="BR80" s="20">
        <f t="shared" si="10"/>
        <v>0.56666666666666665</v>
      </c>
    </row>
    <row r="81" spans="1:70">
      <c r="A81">
        <f t="shared" si="11"/>
        <v>75</v>
      </c>
      <c r="B81" t="s">
        <v>265</v>
      </c>
      <c r="C81" t="s">
        <v>230</v>
      </c>
      <c r="D81" t="s">
        <v>231</v>
      </c>
      <c r="E81" t="str">
        <f t="shared" si="6"/>
        <v>NY</v>
      </c>
      <c r="F81" t="s">
        <v>316</v>
      </c>
      <c r="G81" t="s">
        <v>302</v>
      </c>
      <c r="H81">
        <v>175</v>
      </c>
      <c r="I81" t="s">
        <v>299</v>
      </c>
      <c r="J81" s="5" t="s">
        <v>303</v>
      </c>
      <c r="K81" t="s">
        <v>299</v>
      </c>
      <c r="L81" s="5" t="s">
        <v>303</v>
      </c>
      <c r="M81" s="5" t="s">
        <v>304</v>
      </c>
      <c r="N81" s="5">
        <v>2.5</v>
      </c>
      <c r="O81" s="5" t="s">
        <v>232</v>
      </c>
      <c r="P81" t="s">
        <v>27</v>
      </c>
      <c r="Q81" t="s">
        <v>304</v>
      </c>
      <c r="R81" s="19" t="s">
        <v>604</v>
      </c>
      <c r="S81" s="2">
        <v>0.81</v>
      </c>
      <c r="T81" s="2">
        <v>0.01</v>
      </c>
      <c r="U81" s="2">
        <v>0.85</v>
      </c>
      <c r="V81" s="2">
        <v>0.89</v>
      </c>
      <c r="W81" s="2">
        <v>0.52</v>
      </c>
      <c r="X81" s="2">
        <v>0.93</v>
      </c>
      <c r="Y81">
        <v>506</v>
      </c>
      <c r="Z81">
        <v>510</v>
      </c>
      <c r="AA81">
        <v>514</v>
      </c>
      <c r="AB81">
        <v>518</v>
      </c>
      <c r="AC81">
        <v>520</v>
      </c>
      <c r="AD81">
        <v>3.39</v>
      </c>
      <c r="AE81">
        <v>3.63</v>
      </c>
      <c r="AF81">
        <v>3.79</v>
      </c>
      <c r="AG81">
        <v>3.9</v>
      </c>
      <c r="AH81">
        <v>3.98</v>
      </c>
      <c r="AI81">
        <v>3.27</v>
      </c>
      <c r="AJ81">
        <v>3.56</v>
      </c>
      <c r="AK81">
        <v>3.73</v>
      </c>
      <c r="AL81">
        <v>3.89</v>
      </c>
      <c r="AM81">
        <v>3.98</v>
      </c>
      <c r="AN81">
        <v>2469</v>
      </c>
      <c r="AO81">
        <v>2504</v>
      </c>
      <c r="AP81">
        <v>744</v>
      </c>
      <c r="AQ81">
        <v>5717</v>
      </c>
      <c r="AR81">
        <v>572</v>
      </c>
      <c r="AS81">
        <v>213</v>
      </c>
      <c r="AT81">
        <v>8</v>
      </c>
      <c r="AU81">
        <v>793</v>
      </c>
      <c r="AV81">
        <v>122</v>
      </c>
      <c r="AW81">
        <v>43</v>
      </c>
      <c r="AX81">
        <v>6</v>
      </c>
      <c r="AY81">
        <v>171</v>
      </c>
      <c r="AZ81" s="66">
        <v>0.16</v>
      </c>
      <c r="BA81" s="5">
        <v>12</v>
      </c>
      <c r="BB81">
        <v>0</v>
      </c>
      <c r="BC81">
        <v>83</v>
      </c>
      <c r="BD81">
        <v>80</v>
      </c>
      <c r="BE81">
        <v>8</v>
      </c>
      <c r="BF81">
        <v>0</v>
      </c>
      <c r="BG81" t="s">
        <v>299</v>
      </c>
      <c r="BH81" t="s">
        <v>269</v>
      </c>
      <c r="BI81" t="s">
        <v>605</v>
      </c>
      <c r="BJ81" t="s">
        <v>606</v>
      </c>
      <c r="BK81" s="66">
        <v>0.13</v>
      </c>
      <c r="BL81" s="2"/>
      <c r="BM81">
        <v>0</v>
      </c>
      <c r="BN81" t="s">
        <v>22</v>
      </c>
      <c r="BO81">
        <f t="shared" si="7"/>
        <v>0.29000000000000004</v>
      </c>
      <c r="BP81">
        <f t="shared" si="8"/>
        <v>4</v>
      </c>
      <c r="BQ81" s="20">
        <f t="shared" si="9"/>
        <v>0.4853801169590643</v>
      </c>
      <c r="BR81" s="20">
        <f t="shared" si="10"/>
        <v>0.51461988304093564</v>
      </c>
    </row>
    <row r="82" spans="1:70">
      <c r="A82">
        <f t="shared" si="11"/>
        <v>76</v>
      </c>
      <c r="B82" t="s">
        <v>265</v>
      </c>
      <c r="C82" t="s">
        <v>233</v>
      </c>
      <c r="D82" t="s">
        <v>234</v>
      </c>
      <c r="E82" t="str">
        <f t="shared" si="6"/>
        <v>NY</v>
      </c>
      <c r="F82" t="s">
        <v>316</v>
      </c>
      <c r="G82" t="s">
        <v>302</v>
      </c>
      <c r="H82">
        <v>200</v>
      </c>
      <c r="I82" t="s">
        <v>299</v>
      </c>
      <c r="J82" s="5" t="s">
        <v>303</v>
      </c>
      <c r="K82" t="s">
        <v>299</v>
      </c>
      <c r="L82" s="5" t="s">
        <v>303</v>
      </c>
      <c r="M82" s="5" t="s">
        <v>304</v>
      </c>
      <c r="N82" s="5">
        <v>3</v>
      </c>
      <c r="O82" s="5" t="s">
        <v>303</v>
      </c>
      <c r="P82" t="s">
        <v>28</v>
      </c>
      <c r="Q82" t="s">
        <v>304</v>
      </c>
      <c r="R82" t="s">
        <v>608</v>
      </c>
      <c r="S82" s="2">
        <v>0.85</v>
      </c>
      <c r="T82" s="2">
        <v>0.01</v>
      </c>
      <c r="U82" s="2">
        <v>0.81</v>
      </c>
      <c r="V82" s="2">
        <v>0.83</v>
      </c>
      <c r="W82" s="2">
        <v>0.52</v>
      </c>
      <c r="X82" s="2">
        <v>0.91</v>
      </c>
      <c r="Y82">
        <v>506</v>
      </c>
      <c r="Z82">
        <v>509</v>
      </c>
      <c r="AA82">
        <v>513</v>
      </c>
      <c r="AB82">
        <v>517</v>
      </c>
      <c r="AC82">
        <v>520</v>
      </c>
      <c r="AD82">
        <v>3.41</v>
      </c>
      <c r="AE82">
        <v>3.59</v>
      </c>
      <c r="AF82">
        <v>3.73</v>
      </c>
      <c r="AG82">
        <v>3.87</v>
      </c>
      <c r="AH82">
        <v>3.96</v>
      </c>
      <c r="AI82">
        <v>3.24</v>
      </c>
      <c r="AJ82">
        <v>3.46</v>
      </c>
      <c r="AK82">
        <v>3.67</v>
      </c>
      <c r="AL82">
        <v>3.85</v>
      </c>
      <c r="AM82">
        <v>3.97</v>
      </c>
      <c r="AN82">
        <v>2847</v>
      </c>
      <c r="AO82">
        <v>3759</v>
      </c>
      <c r="AP82">
        <v>76</v>
      </c>
      <c r="AQ82">
        <v>6682</v>
      </c>
      <c r="AR82">
        <v>914</v>
      </c>
      <c r="AS82">
        <v>333</v>
      </c>
      <c r="AT82">
        <v>2</v>
      </c>
      <c r="AU82">
        <v>1249</v>
      </c>
      <c r="AV82">
        <v>174</v>
      </c>
      <c r="AW82">
        <v>24</v>
      </c>
      <c r="AX82">
        <v>1</v>
      </c>
      <c r="AY82">
        <v>199</v>
      </c>
      <c r="AZ82" s="66">
        <v>0.14000000000000001</v>
      </c>
      <c r="BA82" s="5">
        <v>5</v>
      </c>
      <c r="BB82">
        <v>0</v>
      </c>
      <c r="BC82">
        <v>96</v>
      </c>
      <c r="BD82">
        <v>89</v>
      </c>
      <c r="BE82">
        <v>14</v>
      </c>
      <c r="BF82">
        <v>0</v>
      </c>
      <c r="BG82" t="s">
        <v>299</v>
      </c>
      <c r="BH82" s="19" t="s">
        <v>609</v>
      </c>
      <c r="BI82" t="s">
        <v>610</v>
      </c>
      <c r="BK82" s="66">
        <v>0.11</v>
      </c>
      <c r="BL82" s="2"/>
      <c r="BM82">
        <v>1</v>
      </c>
      <c r="BN82" t="s">
        <v>607</v>
      </c>
      <c r="BO82">
        <f t="shared" si="7"/>
        <v>0.21999999999999975</v>
      </c>
      <c r="BP82">
        <f t="shared" si="8"/>
        <v>3</v>
      </c>
      <c r="BQ82" s="20">
        <f t="shared" si="9"/>
        <v>0.48241206030150752</v>
      </c>
      <c r="BR82" s="20">
        <f t="shared" si="10"/>
        <v>0.51758793969849248</v>
      </c>
    </row>
    <row r="83" spans="1:70">
      <c r="A83">
        <f t="shared" si="11"/>
        <v>77</v>
      </c>
      <c r="B83" t="s">
        <v>265</v>
      </c>
      <c r="C83" t="s">
        <v>235</v>
      </c>
      <c r="D83" t="s">
        <v>236</v>
      </c>
      <c r="E83" t="str">
        <f t="shared" si="6"/>
        <v>TX</v>
      </c>
      <c r="F83" t="s">
        <v>267</v>
      </c>
      <c r="G83" t="s">
        <v>302</v>
      </c>
      <c r="H83" t="s">
        <v>40</v>
      </c>
      <c r="I83" t="s">
        <v>304</v>
      </c>
      <c r="J83" s="5" t="s">
        <v>241</v>
      </c>
      <c r="K83" t="s">
        <v>304</v>
      </c>
      <c r="L83" s="5" t="s">
        <v>242</v>
      </c>
      <c r="M83" s="5" t="s">
        <v>299</v>
      </c>
      <c r="N83" s="5" t="s">
        <v>303</v>
      </c>
      <c r="O83" s="5" t="s">
        <v>303</v>
      </c>
      <c r="P83" t="s">
        <v>28</v>
      </c>
      <c r="Q83" t="s">
        <v>304</v>
      </c>
      <c r="R83" t="s">
        <v>611</v>
      </c>
      <c r="S83" s="2">
        <v>0.94</v>
      </c>
      <c r="T83" s="2">
        <v>0.03</v>
      </c>
      <c r="U83" s="2">
        <v>0.89</v>
      </c>
      <c r="V83" s="2">
        <v>0.82</v>
      </c>
      <c r="W83" s="2">
        <v>0.68</v>
      </c>
      <c r="X83" s="2">
        <v>0.95</v>
      </c>
      <c r="Y83">
        <v>502</v>
      </c>
      <c r="Z83">
        <v>506</v>
      </c>
      <c r="AA83">
        <v>510</v>
      </c>
      <c r="AB83">
        <v>513</v>
      </c>
      <c r="AC83">
        <v>516</v>
      </c>
      <c r="AD83">
        <v>3.27</v>
      </c>
      <c r="AE83">
        <v>3.48</v>
      </c>
      <c r="AF83">
        <v>3.67</v>
      </c>
      <c r="AG83">
        <v>3.81</v>
      </c>
      <c r="AH83">
        <v>3.95</v>
      </c>
      <c r="AI83">
        <v>3.07</v>
      </c>
      <c r="AJ83">
        <v>3.32</v>
      </c>
      <c r="AK83">
        <v>3.52</v>
      </c>
      <c r="AL83">
        <v>3.74</v>
      </c>
      <c r="AM83">
        <v>3.93</v>
      </c>
      <c r="AN83">
        <v>1807</v>
      </c>
      <c r="AO83">
        <v>6210</v>
      </c>
      <c r="AP83">
        <v>173</v>
      </c>
      <c r="AQ83">
        <v>8190</v>
      </c>
      <c r="AR83">
        <v>109</v>
      </c>
      <c r="AS83">
        <v>238</v>
      </c>
      <c r="AT83">
        <v>4</v>
      </c>
      <c r="AU83">
        <v>351</v>
      </c>
      <c r="AV83">
        <v>23</v>
      </c>
      <c r="AW83">
        <v>37</v>
      </c>
      <c r="AX83">
        <v>0</v>
      </c>
      <c r="AY83">
        <v>60</v>
      </c>
      <c r="AZ83" s="66">
        <v>0.27</v>
      </c>
      <c r="BA83" s="5" t="s">
        <v>269</v>
      </c>
      <c r="BB83">
        <v>0</v>
      </c>
      <c r="BC83">
        <v>20</v>
      </c>
      <c r="BD83">
        <v>36</v>
      </c>
      <c r="BE83">
        <v>4</v>
      </c>
      <c r="BF83">
        <v>0</v>
      </c>
      <c r="BG83" t="s">
        <v>304</v>
      </c>
      <c r="BH83" t="s">
        <v>612</v>
      </c>
      <c r="BI83" t="s">
        <v>613</v>
      </c>
      <c r="BJ83" t="s">
        <v>269</v>
      </c>
      <c r="BK83" s="5" t="s">
        <v>40</v>
      </c>
      <c r="BM83">
        <v>1</v>
      </c>
      <c r="BN83" t="s">
        <v>22</v>
      </c>
      <c r="BO83">
        <f t="shared" si="7"/>
        <v>0.25</v>
      </c>
      <c r="BP83">
        <f t="shared" si="8"/>
        <v>4</v>
      </c>
      <c r="BQ83" s="20">
        <f t="shared" si="9"/>
        <v>0.33333333333333331</v>
      </c>
      <c r="BR83" s="20">
        <f t="shared" si="10"/>
        <v>0.66666666666666663</v>
      </c>
    </row>
    <row r="84" spans="1:70">
      <c r="A84">
        <f t="shared" si="11"/>
        <v>78</v>
      </c>
      <c r="B84" t="s">
        <v>265</v>
      </c>
      <c r="C84" t="s">
        <v>243</v>
      </c>
      <c r="D84" t="s">
        <v>244</v>
      </c>
      <c r="E84" t="str">
        <f t="shared" si="6"/>
        <v>TX</v>
      </c>
      <c r="F84" t="s">
        <v>316</v>
      </c>
      <c r="G84" t="s">
        <v>302</v>
      </c>
      <c r="H84">
        <v>250</v>
      </c>
      <c r="I84" t="s">
        <v>299</v>
      </c>
      <c r="J84" s="5" t="s">
        <v>303</v>
      </c>
      <c r="K84" t="s">
        <v>299</v>
      </c>
      <c r="L84" s="5" t="s">
        <v>303</v>
      </c>
      <c r="M84" s="5" t="s">
        <v>304</v>
      </c>
      <c r="N84" s="5" t="s">
        <v>303</v>
      </c>
      <c r="O84" s="5" t="s">
        <v>245</v>
      </c>
      <c r="P84" t="s">
        <v>614</v>
      </c>
      <c r="Q84" t="s">
        <v>304</v>
      </c>
      <c r="R84" t="s">
        <v>615</v>
      </c>
      <c r="S84" s="2">
        <v>0.94</v>
      </c>
      <c r="T84" s="2">
        <v>0.02</v>
      </c>
      <c r="U84" s="2">
        <v>0.93</v>
      </c>
      <c r="V84" s="2">
        <v>0.89</v>
      </c>
      <c r="W84" s="2">
        <v>0.43</v>
      </c>
      <c r="X84" s="2">
        <v>0.94</v>
      </c>
      <c r="Y84">
        <v>507</v>
      </c>
      <c r="Z84">
        <v>510</v>
      </c>
      <c r="AA84">
        <v>513</v>
      </c>
      <c r="AB84">
        <v>518</v>
      </c>
      <c r="AC84">
        <v>521</v>
      </c>
      <c r="AD84">
        <v>3.54</v>
      </c>
      <c r="AE84">
        <v>3.7</v>
      </c>
      <c r="AF84">
        <v>3.86</v>
      </c>
      <c r="AG84">
        <v>3.97</v>
      </c>
      <c r="AH84">
        <v>4</v>
      </c>
      <c r="AI84">
        <v>3.46</v>
      </c>
      <c r="AJ84">
        <v>3.61</v>
      </c>
      <c r="AK84">
        <v>3.84</v>
      </c>
      <c r="AL84">
        <v>3.97</v>
      </c>
      <c r="AM84">
        <v>4</v>
      </c>
      <c r="AN84">
        <v>4932</v>
      </c>
      <c r="AO84">
        <v>1680</v>
      </c>
      <c r="AP84">
        <v>35</v>
      </c>
      <c r="AQ84">
        <v>6647</v>
      </c>
      <c r="AR84">
        <v>620</v>
      </c>
      <c r="AS84">
        <v>117</v>
      </c>
      <c r="AT84">
        <v>0</v>
      </c>
      <c r="AU84">
        <v>737</v>
      </c>
      <c r="AV84">
        <v>187</v>
      </c>
      <c r="AW84">
        <v>38</v>
      </c>
      <c r="AX84">
        <v>1</v>
      </c>
      <c r="AY84">
        <v>226</v>
      </c>
      <c r="AZ84" s="66">
        <v>0.12</v>
      </c>
      <c r="BA84" s="5" t="s">
        <v>616</v>
      </c>
      <c r="BB84">
        <v>0</v>
      </c>
      <c r="BC84">
        <v>128</v>
      </c>
      <c r="BD84">
        <v>92</v>
      </c>
      <c r="BE84">
        <v>6</v>
      </c>
      <c r="BF84">
        <v>0</v>
      </c>
      <c r="BG84" t="s">
        <v>299</v>
      </c>
      <c r="BH84" t="s">
        <v>617</v>
      </c>
      <c r="BI84" t="s">
        <v>618</v>
      </c>
      <c r="BJ84" t="s">
        <v>619</v>
      </c>
      <c r="BK84" s="66">
        <v>0.14000000000000001</v>
      </c>
      <c r="BL84" s="2"/>
      <c r="BM84">
        <v>1</v>
      </c>
      <c r="BN84" t="s">
        <v>620</v>
      </c>
      <c r="BO84">
        <f t="shared" si="7"/>
        <v>0.14999999999999991</v>
      </c>
      <c r="BP84">
        <f t="shared" si="8"/>
        <v>3</v>
      </c>
      <c r="BQ84" s="20">
        <f t="shared" si="9"/>
        <v>0.5663716814159292</v>
      </c>
      <c r="BR84" s="20">
        <f t="shared" si="10"/>
        <v>0.4336283185840708</v>
      </c>
    </row>
    <row r="85" spans="1:70">
      <c r="A85">
        <f t="shared" si="11"/>
        <v>79</v>
      </c>
      <c r="B85" t="s">
        <v>265</v>
      </c>
      <c r="C85" t="s">
        <v>246</v>
      </c>
      <c r="D85" t="s">
        <v>247</v>
      </c>
      <c r="E85" t="str">
        <f t="shared" si="6"/>
        <v>TX</v>
      </c>
      <c r="F85" t="s">
        <v>316</v>
      </c>
      <c r="G85" t="s">
        <v>302</v>
      </c>
      <c r="H85">
        <v>124</v>
      </c>
      <c r="I85" t="s">
        <v>299</v>
      </c>
      <c r="J85" s="5" t="s">
        <v>303</v>
      </c>
      <c r="K85" t="s">
        <v>299</v>
      </c>
      <c r="L85" s="5" t="s">
        <v>303</v>
      </c>
      <c r="M85" s="5" t="s">
        <v>304</v>
      </c>
      <c r="N85" s="5" t="s">
        <v>303</v>
      </c>
      <c r="O85" s="5" t="s">
        <v>248</v>
      </c>
      <c r="P85" t="s">
        <v>27</v>
      </c>
      <c r="Q85" t="s">
        <v>304</v>
      </c>
      <c r="R85" t="s">
        <v>249</v>
      </c>
      <c r="S85" s="2">
        <v>0.92</v>
      </c>
      <c r="T85" s="2">
        <v>0.02</v>
      </c>
      <c r="U85" s="2">
        <v>0.89</v>
      </c>
      <c r="V85" s="2">
        <v>0.87</v>
      </c>
      <c r="W85" s="2">
        <v>0.42</v>
      </c>
      <c r="X85" s="2">
        <v>0.93</v>
      </c>
      <c r="Y85">
        <v>504</v>
      </c>
      <c r="Z85">
        <v>508</v>
      </c>
      <c r="AA85">
        <v>513</v>
      </c>
      <c r="AB85">
        <v>518</v>
      </c>
      <c r="AC85">
        <v>521</v>
      </c>
      <c r="AD85">
        <v>3.62</v>
      </c>
      <c r="AE85">
        <v>3.79</v>
      </c>
      <c r="AF85">
        <v>3.89</v>
      </c>
      <c r="AG85">
        <v>3.97</v>
      </c>
      <c r="AH85">
        <v>4</v>
      </c>
      <c r="AI85">
        <v>3.57</v>
      </c>
      <c r="AJ85">
        <v>3.76</v>
      </c>
      <c r="AK85">
        <v>3.88</v>
      </c>
      <c r="AL85">
        <v>3.97</v>
      </c>
      <c r="AM85">
        <v>4</v>
      </c>
      <c r="AN85">
        <v>4447</v>
      </c>
      <c r="AO85">
        <v>1018</v>
      </c>
      <c r="AP85">
        <v>29</v>
      </c>
      <c r="AQ85">
        <v>5494</v>
      </c>
      <c r="AR85">
        <v>552</v>
      </c>
      <c r="AS85">
        <v>61</v>
      </c>
      <c r="AT85">
        <v>0</v>
      </c>
      <c r="AU85">
        <v>613</v>
      </c>
      <c r="AV85">
        <v>104</v>
      </c>
      <c r="AW85">
        <v>13</v>
      </c>
      <c r="AX85">
        <v>0</v>
      </c>
      <c r="AY85">
        <v>117</v>
      </c>
      <c r="AZ85" s="66">
        <v>0.19</v>
      </c>
      <c r="BA85" s="5" t="s">
        <v>621</v>
      </c>
      <c r="BB85">
        <v>0</v>
      </c>
      <c r="BC85">
        <v>54</v>
      </c>
      <c r="BD85">
        <v>50</v>
      </c>
      <c r="BE85">
        <v>9</v>
      </c>
      <c r="BF85">
        <v>4</v>
      </c>
      <c r="BG85" t="s">
        <v>304</v>
      </c>
      <c r="BH85" t="s">
        <v>622</v>
      </c>
      <c r="BI85" t="s">
        <v>623</v>
      </c>
      <c r="BJ85" t="s">
        <v>299</v>
      </c>
      <c r="BK85" s="66">
        <v>0.14000000000000001</v>
      </c>
      <c r="BL85" s="2"/>
      <c r="BM85">
        <v>0</v>
      </c>
      <c r="BN85" t="s">
        <v>624</v>
      </c>
      <c r="BO85">
        <f t="shared" si="7"/>
        <v>0.18999999999999995</v>
      </c>
      <c r="BP85">
        <f t="shared" si="8"/>
        <v>4</v>
      </c>
      <c r="BQ85" s="20">
        <f t="shared" si="9"/>
        <v>0.46153846153846156</v>
      </c>
      <c r="BR85" s="20">
        <f t="shared" si="10"/>
        <v>0.53846153846153844</v>
      </c>
    </row>
    <row r="86" spans="1:70">
      <c r="A86">
        <f t="shared" si="11"/>
        <v>80</v>
      </c>
      <c r="B86" t="s">
        <v>265</v>
      </c>
      <c r="C86" t="s">
        <v>250</v>
      </c>
      <c r="D86" t="s">
        <v>251</v>
      </c>
      <c r="E86" t="str">
        <f t="shared" si="6"/>
        <v>TX</v>
      </c>
      <c r="F86" t="s">
        <v>316</v>
      </c>
      <c r="G86" t="s">
        <v>302</v>
      </c>
      <c r="H86">
        <v>180</v>
      </c>
      <c r="I86" t="s">
        <v>304</v>
      </c>
      <c r="J86" s="5" t="s">
        <v>626</v>
      </c>
      <c r="K86" t="s">
        <v>299</v>
      </c>
      <c r="L86" s="5" t="s">
        <v>252</v>
      </c>
      <c r="M86" s="5" t="s">
        <v>299</v>
      </c>
      <c r="N86" s="5" t="s">
        <v>303</v>
      </c>
      <c r="O86" s="5" t="s">
        <v>303</v>
      </c>
      <c r="P86" t="s">
        <v>27</v>
      </c>
      <c r="Q86" t="s">
        <v>304</v>
      </c>
      <c r="R86" t="s">
        <v>253</v>
      </c>
      <c r="S86" s="2">
        <v>0.9</v>
      </c>
      <c r="T86" s="2">
        <v>0</v>
      </c>
      <c r="U86" s="2">
        <v>0.94</v>
      </c>
      <c r="V86" s="2">
        <v>0.87</v>
      </c>
      <c r="W86" s="2">
        <v>0.43</v>
      </c>
      <c r="X86" s="2">
        <v>0.88</v>
      </c>
      <c r="Y86">
        <v>504</v>
      </c>
      <c r="Z86">
        <v>507</v>
      </c>
      <c r="AA86">
        <v>512</v>
      </c>
      <c r="AB86">
        <v>517</v>
      </c>
      <c r="AC86">
        <v>522</v>
      </c>
      <c r="AD86">
        <v>3.49</v>
      </c>
      <c r="AE86">
        <v>3.71</v>
      </c>
      <c r="AF86">
        <v>3.9</v>
      </c>
      <c r="AG86">
        <v>3.99</v>
      </c>
      <c r="AH86">
        <v>4</v>
      </c>
      <c r="AI86">
        <v>3.36</v>
      </c>
      <c r="AJ86">
        <v>3.66</v>
      </c>
      <c r="AK86">
        <v>3.88</v>
      </c>
      <c r="AL86">
        <v>3.99</v>
      </c>
      <c r="AM86">
        <v>4</v>
      </c>
      <c r="AN86">
        <v>4806</v>
      </c>
      <c r="AO86">
        <v>1148</v>
      </c>
      <c r="AP86">
        <v>35</v>
      </c>
      <c r="AQ86">
        <v>5989</v>
      </c>
      <c r="AR86">
        <v>972</v>
      </c>
      <c r="AS86">
        <v>130</v>
      </c>
      <c r="AT86">
        <v>0</v>
      </c>
      <c r="AU86">
        <v>1102</v>
      </c>
      <c r="AV86">
        <v>168</v>
      </c>
      <c r="AW86">
        <v>12</v>
      </c>
      <c r="AX86">
        <v>0</v>
      </c>
      <c r="AY86">
        <v>180</v>
      </c>
      <c r="AZ86" s="66">
        <v>0.11</v>
      </c>
      <c r="BA86" s="5">
        <v>30</v>
      </c>
      <c r="BB86">
        <v>0</v>
      </c>
      <c r="BC86">
        <v>102</v>
      </c>
      <c r="BD86">
        <v>67</v>
      </c>
      <c r="BE86">
        <v>7</v>
      </c>
      <c r="BF86">
        <v>4</v>
      </c>
      <c r="BG86" t="s">
        <v>299</v>
      </c>
      <c r="BH86" t="s">
        <v>627</v>
      </c>
      <c r="BI86" t="s">
        <v>628</v>
      </c>
      <c r="BJ86" t="s">
        <v>299</v>
      </c>
      <c r="BK86" s="66">
        <v>0.17</v>
      </c>
      <c r="BL86" s="2"/>
      <c r="BM86">
        <v>0</v>
      </c>
      <c r="BN86" t="s">
        <v>625</v>
      </c>
      <c r="BO86">
        <f t="shared" si="7"/>
        <v>0.30000000000000027</v>
      </c>
      <c r="BP86">
        <f t="shared" si="8"/>
        <v>3</v>
      </c>
      <c r="BQ86" s="20">
        <f t="shared" si="9"/>
        <v>0.56666666666666665</v>
      </c>
      <c r="BR86" s="20">
        <f t="shared" si="10"/>
        <v>0.43333333333333335</v>
      </c>
    </row>
    <row r="87" spans="1:70">
      <c r="A87">
        <f t="shared" si="11"/>
        <v>81</v>
      </c>
      <c r="B87" t="s">
        <v>265</v>
      </c>
      <c r="C87" t="s">
        <v>254</v>
      </c>
      <c r="D87" t="s">
        <v>255</v>
      </c>
      <c r="E87" t="str">
        <f t="shared" si="6"/>
        <v>TX</v>
      </c>
      <c r="F87" t="s">
        <v>316</v>
      </c>
      <c r="G87" t="s">
        <v>302</v>
      </c>
      <c r="H87">
        <v>220</v>
      </c>
      <c r="I87" t="s">
        <v>299</v>
      </c>
      <c r="J87" s="5" t="s">
        <v>303</v>
      </c>
      <c r="K87" t="s">
        <v>299</v>
      </c>
      <c r="L87" s="5" t="s">
        <v>303</v>
      </c>
      <c r="M87" s="5" t="s">
        <v>304</v>
      </c>
      <c r="N87" s="5" t="s">
        <v>303</v>
      </c>
      <c r="O87" s="5" t="s">
        <v>256</v>
      </c>
      <c r="P87" t="s">
        <v>28</v>
      </c>
      <c r="Q87" t="s">
        <v>304</v>
      </c>
      <c r="R87" t="s">
        <v>257</v>
      </c>
      <c r="S87" s="2">
        <v>0.86</v>
      </c>
      <c r="T87" s="2">
        <v>0.01</v>
      </c>
      <c r="U87" s="2">
        <v>0.91</v>
      </c>
      <c r="V87" s="2">
        <v>0.82</v>
      </c>
      <c r="W87" s="2">
        <v>0.34</v>
      </c>
      <c r="X87" s="2">
        <v>0.92</v>
      </c>
      <c r="Y87">
        <v>512</v>
      </c>
      <c r="Z87">
        <v>515</v>
      </c>
      <c r="AA87">
        <v>519</v>
      </c>
      <c r="AB87">
        <v>522</v>
      </c>
      <c r="AC87">
        <v>524</v>
      </c>
      <c r="AD87">
        <v>3.65</v>
      </c>
      <c r="AE87">
        <v>3.81</v>
      </c>
      <c r="AF87">
        <v>3.92</v>
      </c>
      <c r="AG87">
        <v>3.98</v>
      </c>
      <c r="AH87">
        <v>4</v>
      </c>
      <c r="AI87">
        <v>3.58</v>
      </c>
      <c r="AJ87">
        <v>3.76</v>
      </c>
      <c r="AK87">
        <v>3.91</v>
      </c>
      <c r="AL87">
        <v>3.99</v>
      </c>
      <c r="AM87">
        <v>4</v>
      </c>
      <c r="AN87">
        <v>4989</v>
      </c>
      <c r="AO87">
        <v>1474</v>
      </c>
      <c r="AP87">
        <v>50</v>
      </c>
      <c r="AQ87">
        <v>6513</v>
      </c>
      <c r="AR87">
        <v>905</v>
      </c>
      <c r="AS87">
        <v>174</v>
      </c>
      <c r="AT87">
        <v>0</v>
      </c>
      <c r="AU87">
        <v>1079</v>
      </c>
      <c r="AV87">
        <v>182</v>
      </c>
      <c r="AW87">
        <v>31</v>
      </c>
      <c r="AX87">
        <v>1</v>
      </c>
      <c r="AY87">
        <v>214</v>
      </c>
      <c r="AZ87" s="66">
        <v>0.04</v>
      </c>
      <c r="BA87" s="5">
        <v>0</v>
      </c>
      <c r="BB87">
        <v>0</v>
      </c>
      <c r="BC87">
        <v>158</v>
      </c>
      <c r="BD87">
        <v>50</v>
      </c>
      <c r="BE87">
        <v>6</v>
      </c>
      <c r="BF87">
        <v>0</v>
      </c>
      <c r="BG87" t="s">
        <v>299</v>
      </c>
      <c r="BH87" t="s">
        <v>629</v>
      </c>
      <c r="BI87" t="s">
        <v>630</v>
      </c>
      <c r="BJ87" t="s">
        <v>631</v>
      </c>
      <c r="BK87" s="66">
        <v>0.25</v>
      </c>
      <c r="BL87" s="2"/>
      <c r="BM87">
        <v>1</v>
      </c>
      <c r="BN87" t="s">
        <v>632</v>
      </c>
      <c r="BO87">
        <f t="shared" si="7"/>
        <v>0.17999999999999972</v>
      </c>
      <c r="BP87">
        <f t="shared" si="8"/>
        <v>3</v>
      </c>
      <c r="BQ87" s="20">
        <f t="shared" si="9"/>
        <v>0.73831775700934577</v>
      </c>
      <c r="BR87" s="20">
        <f t="shared" si="10"/>
        <v>0.26168224299065418</v>
      </c>
    </row>
    <row r="88" spans="1:70">
      <c r="A88">
        <f t="shared" si="11"/>
        <v>82</v>
      </c>
      <c r="B88" t="s">
        <v>265</v>
      </c>
      <c r="C88" t="s">
        <v>258</v>
      </c>
      <c r="D88" t="s">
        <v>259</v>
      </c>
      <c r="E88" t="str">
        <f t="shared" si="6"/>
        <v>OH</v>
      </c>
      <c r="F88" t="s">
        <v>316</v>
      </c>
      <c r="G88" t="s">
        <v>634</v>
      </c>
      <c r="H88">
        <v>175</v>
      </c>
      <c r="I88" t="s">
        <v>304</v>
      </c>
      <c r="J88" s="5">
        <v>496</v>
      </c>
      <c r="K88" t="s">
        <v>304</v>
      </c>
      <c r="L88" s="5">
        <v>2.9</v>
      </c>
      <c r="M88" s="5" t="s">
        <v>304</v>
      </c>
      <c r="N88" s="5">
        <v>2.9</v>
      </c>
      <c r="O88" s="5">
        <v>2.9</v>
      </c>
      <c r="P88" t="s">
        <v>28</v>
      </c>
      <c r="Q88" t="s">
        <v>304</v>
      </c>
      <c r="R88" t="s">
        <v>304</v>
      </c>
      <c r="S88" s="2">
        <v>0.77</v>
      </c>
      <c r="T88" s="2">
        <v>0.01</v>
      </c>
      <c r="U88" s="2">
        <v>0.82</v>
      </c>
      <c r="V88" s="2">
        <v>0.78</v>
      </c>
      <c r="W88" s="2">
        <v>0.56000000000000005</v>
      </c>
      <c r="X88" s="2">
        <v>0.84</v>
      </c>
      <c r="Y88">
        <v>504</v>
      </c>
      <c r="Z88">
        <v>508</v>
      </c>
      <c r="AA88">
        <v>511</v>
      </c>
      <c r="AB88">
        <v>515</v>
      </c>
      <c r="AC88">
        <v>517</v>
      </c>
      <c r="AD88">
        <v>3.28</v>
      </c>
      <c r="AE88">
        <v>3.54</v>
      </c>
      <c r="AF88">
        <v>3.76</v>
      </c>
      <c r="AG88">
        <v>3.93</v>
      </c>
      <c r="AH88">
        <v>3.99</v>
      </c>
      <c r="AI88">
        <v>3.01</v>
      </c>
      <c r="AJ88">
        <v>3.37</v>
      </c>
      <c r="AK88">
        <v>3.68</v>
      </c>
      <c r="AL88">
        <v>3.9</v>
      </c>
      <c r="AM88">
        <v>3.99</v>
      </c>
      <c r="AN88">
        <v>1327</v>
      </c>
      <c r="AO88">
        <v>5344</v>
      </c>
      <c r="AP88">
        <v>2</v>
      </c>
      <c r="AQ88">
        <v>6673</v>
      </c>
      <c r="AR88">
        <v>302</v>
      </c>
      <c r="AS88">
        <v>142</v>
      </c>
      <c r="AT88">
        <v>0</v>
      </c>
      <c r="AU88">
        <v>444</v>
      </c>
      <c r="AV88">
        <v>130</v>
      </c>
      <c r="AW88">
        <v>45</v>
      </c>
      <c r="AX88">
        <v>0</v>
      </c>
      <c r="AY88">
        <v>175</v>
      </c>
      <c r="AZ88" s="66">
        <v>0.28000000000000003</v>
      </c>
      <c r="BA88" s="5" t="s">
        <v>635</v>
      </c>
      <c r="BB88">
        <v>0</v>
      </c>
      <c r="BC88">
        <v>107</v>
      </c>
      <c r="BD88">
        <v>63</v>
      </c>
      <c r="BE88">
        <v>5</v>
      </c>
      <c r="BF88">
        <v>0</v>
      </c>
      <c r="BG88" t="s">
        <v>299</v>
      </c>
      <c r="BH88" t="s">
        <v>636</v>
      </c>
      <c r="BI88" t="s">
        <v>269</v>
      </c>
      <c r="BJ88" t="s">
        <v>269</v>
      </c>
      <c r="BK88" s="66">
        <v>0.1</v>
      </c>
      <c r="BL88" s="2"/>
      <c r="BM88">
        <v>0</v>
      </c>
      <c r="BN88" t="s">
        <v>633</v>
      </c>
      <c r="BO88">
        <f t="shared" si="7"/>
        <v>0.36000000000000032</v>
      </c>
      <c r="BP88">
        <f t="shared" si="8"/>
        <v>4</v>
      </c>
      <c r="BQ88" s="20">
        <f t="shared" si="9"/>
        <v>0.61142857142857143</v>
      </c>
      <c r="BR88" s="20">
        <f t="shared" si="10"/>
        <v>0.38857142857142857</v>
      </c>
    </row>
    <row r="89" spans="1:70">
      <c r="A89">
        <f t="shared" si="11"/>
        <v>83</v>
      </c>
      <c r="B89" t="s">
        <v>265</v>
      </c>
      <c r="C89" t="s">
        <v>260</v>
      </c>
      <c r="D89" t="s">
        <v>261</v>
      </c>
      <c r="E89" t="str">
        <f t="shared" si="6"/>
        <v>RI</v>
      </c>
      <c r="F89" t="s">
        <v>267</v>
      </c>
      <c r="G89" t="s">
        <v>302</v>
      </c>
      <c r="H89">
        <v>144</v>
      </c>
      <c r="I89" t="s">
        <v>299</v>
      </c>
      <c r="J89" s="5" t="s">
        <v>303</v>
      </c>
      <c r="K89" t="s">
        <v>304</v>
      </c>
      <c r="L89" s="5" t="s">
        <v>637</v>
      </c>
      <c r="M89" s="5" t="s">
        <v>299</v>
      </c>
      <c r="N89" s="5" t="s">
        <v>303</v>
      </c>
      <c r="O89" s="5" t="s">
        <v>303</v>
      </c>
      <c r="P89" t="s">
        <v>28</v>
      </c>
      <c r="Q89" t="s">
        <v>304</v>
      </c>
      <c r="R89" t="s">
        <v>313</v>
      </c>
      <c r="S89" s="2">
        <v>0.8</v>
      </c>
      <c r="T89" s="2">
        <v>0.04</v>
      </c>
      <c r="U89" s="2">
        <v>0.75</v>
      </c>
      <c r="V89" s="2">
        <v>0.8</v>
      </c>
      <c r="W89" s="2">
        <v>0.46</v>
      </c>
      <c r="X89" s="2">
        <v>0.88</v>
      </c>
      <c r="Y89">
        <v>510</v>
      </c>
      <c r="Z89">
        <v>513</v>
      </c>
      <c r="AA89">
        <v>516</v>
      </c>
      <c r="AB89">
        <v>520</v>
      </c>
      <c r="AC89">
        <v>523</v>
      </c>
      <c r="AD89">
        <v>3.53</v>
      </c>
      <c r="AE89">
        <v>3.68</v>
      </c>
      <c r="AF89">
        <v>3.83</v>
      </c>
      <c r="AG89">
        <v>3.94</v>
      </c>
      <c r="AH89">
        <v>3.98</v>
      </c>
      <c r="AI89">
        <v>3.37</v>
      </c>
      <c r="AJ89">
        <v>3.58</v>
      </c>
      <c r="AK89">
        <v>3.79</v>
      </c>
      <c r="AL89">
        <v>3.93</v>
      </c>
      <c r="AM89">
        <v>4</v>
      </c>
      <c r="AN89">
        <v>105</v>
      </c>
      <c r="AO89">
        <v>8711</v>
      </c>
      <c r="AP89">
        <v>641</v>
      </c>
      <c r="AQ89">
        <v>9457</v>
      </c>
      <c r="AR89">
        <v>20</v>
      </c>
      <c r="AS89">
        <v>354</v>
      </c>
      <c r="AT89">
        <v>5</v>
      </c>
      <c r="AU89">
        <v>379</v>
      </c>
      <c r="AV89">
        <v>22</v>
      </c>
      <c r="AW89">
        <v>20</v>
      </c>
      <c r="AX89">
        <v>2</v>
      </c>
      <c r="AY89">
        <v>144</v>
      </c>
      <c r="AZ89" s="66">
        <v>7.0000000000000007E-2</v>
      </c>
      <c r="BA89" s="5">
        <v>18</v>
      </c>
      <c r="BB89">
        <v>0</v>
      </c>
      <c r="BC89">
        <v>82</v>
      </c>
      <c r="BD89">
        <v>58</v>
      </c>
      <c r="BE89">
        <v>4</v>
      </c>
      <c r="BF89">
        <v>0</v>
      </c>
      <c r="BG89" t="s">
        <v>299</v>
      </c>
      <c r="BH89" t="s">
        <v>638</v>
      </c>
      <c r="BI89" t="s">
        <v>639</v>
      </c>
      <c r="BJ89" t="s">
        <v>269</v>
      </c>
      <c r="BK89" s="66">
        <v>0.1</v>
      </c>
      <c r="BL89" s="2"/>
      <c r="BM89">
        <v>2</v>
      </c>
      <c r="BN89" t="s">
        <v>22</v>
      </c>
      <c r="BO89">
        <f t="shared" si="7"/>
        <v>0.20999999999999996</v>
      </c>
      <c r="BP89">
        <f t="shared" si="8"/>
        <v>3</v>
      </c>
      <c r="BQ89" s="20">
        <f t="shared" si="9"/>
        <v>0.56944444444444442</v>
      </c>
      <c r="BR89" s="20">
        <f t="shared" si="10"/>
        <v>0.43055555555555558</v>
      </c>
    </row>
    <row r="90" spans="1:70">
      <c r="A90">
        <f t="shared" si="11"/>
        <v>84</v>
      </c>
      <c r="B90" t="s">
        <v>265</v>
      </c>
      <c r="C90" t="s">
        <v>262</v>
      </c>
      <c r="D90" t="s">
        <v>30</v>
      </c>
      <c r="E90" t="str">
        <f t="shared" si="6"/>
        <v>MA</v>
      </c>
      <c r="F90" t="s">
        <v>267</v>
      </c>
      <c r="G90" t="s">
        <v>640</v>
      </c>
      <c r="H90">
        <v>200</v>
      </c>
      <c r="I90" t="s">
        <v>299</v>
      </c>
      <c r="J90" s="5" t="s">
        <v>303</v>
      </c>
      <c r="K90" t="s">
        <v>299</v>
      </c>
      <c r="L90" s="5" t="s">
        <v>303</v>
      </c>
      <c r="M90" s="5" t="s">
        <v>304</v>
      </c>
      <c r="N90" s="5" t="s">
        <v>303</v>
      </c>
      <c r="O90" s="5" t="s">
        <v>303</v>
      </c>
      <c r="P90" t="s">
        <v>28</v>
      </c>
      <c r="Q90" t="s">
        <v>304</v>
      </c>
      <c r="R90" t="s">
        <v>641</v>
      </c>
      <c r="S90" s="2">
        <v>0.85</v>
      </c>
      <c r="T90" s="2">
        <v>0.01</v>
      </c>
      <c r="U90" s="2">
        <v>0.83</v>
      </c>
      <c r="V90" s="2">
        <v>0.84</v>
      </c>
      <c r="W90" s="2">
        <v>0.52</v>
      </c>
      <c r="X90" s="2">
        <v>0.94</v>
      </c>
      <c r="Y90">
        <v>508</v>
      </c>
      <c r="Z90">
        <v>511</v>
      </c>
      <c r="AA90">
        <v>515</v>
      </c>
      <c r="AB90">
        <v>519</v>
      </c>
      <c r="AC90">
        <v>522</v>
      </c>
      <c r="AD90">
        <v>3.41</v>
      </c>
      <c r="AE90">
        <v>3.64</v>
      </c>
      <c r="AF90">
        <v>3.8</v>
      </c>
      <c r="AG90">
        <v>3.91</v>
      </c>
      <c r="AH90">
        <v>3.97</v>
      </c>
      <c r="AI90">
        <v>3.27</v>
      </c>
      <c r="AJ90">
        <v>3.52</v>
      </c>
      <c r="AK90">
        <v>3.74</v>
      </c>
      <c r="AL90">
        <v>3.9</v>
      </c>
      <c r="AM90">
        <v>3.97</v>
      </c>
      <c r="AN90">
        <v>1187</v>
      </c>
      <c r="AO90">
        <v>13742</v>
      </c>
      <c r="AP90">
        <v>511</v>
      </c>
      <c r="AQ90">
        <v>15440</v>
      </c>
      <c r="AR90">
        <v>137</v>
      </c>
      <c r="AS90">
        <v>746</v>
      </c>
      <c r="AT90">
        <v>3</v>
      </c>
      <c r="AU90">
        <v>886</v>
      </c>
      <c r="AV90">
        <v>43</v>
      </c>
      <c r="AW90">
        <v>151</v>
      </c>
      <c r="AX90">
        <v>1</v>
      </c>
      <c r="AY90">
        <v>195</v>
      </c>
      <c r="AZ90" s="66">
        <v>0.22</v>
      </c>
      <c r="BA90" s="5">
        <v>25</v>
      </c>
      <c r="BB90">
        <v>0</v>
      </c>
      <c r="BC90">
        <v>91</v>
      </c>
      <c r="BD90">
        <v>100</v>
      </c>
      <c r="BE90">
        <v>4</v>
      </c>
      <c r="BF90">
        <v>0</v>
      </c>
      <c r="BG90" t="s">
        <v>299</v>
      </c>
      <c r="BH90" t="s">
        <v>269</v>
      </c>
      <c r="BI90" t="s">
        <v>642</v>
      </c>
      <c r="BJ90" t="s">
        <v>299</v>
      </c>
      <c r="BK90" s="66">
        <v>0.09</v>
      </c>
      <c r="BM90">
        <v>0</v>
      </c>
      <c r="BN90" t="s">
        <v>22</v>
      </c>
      <c r="BO90">
        <f t="shared" si="7"/>
        <v>0.25</v>
      </c>
      <c r="BP90">
        <f t="shared" si="8"/>
        <v>3</v>
      </c>
      <c r="BQ90" s="20">
        <f t="shared" si="9"/>
        <v>0.46666666666666667</v>
      </c>
      <c r="BR90" s="20">
        <f t="shared" si="10"/>
        <v>0.53333333333333333</v>
      </c>
    </row>
    <row r="91" spans="1:70">
      <c r="A91">
        <f t="shared" si="11"/>
        <v>85</v>
      </c>
      <c r="B91" t="s">
        <v>265</v>
      </c>
      <c r="C91" t="s">
        <v>643</v>
      </c>
      <c r="D91" t="s">
        <v>138</v>
      </c>
      <c r="E91" t="str">
        <f t="shared" si="6"/>
        <v>LA</v>
      </c>
      <c r="F91" t="s">
        <v>267</v>
      </c>
      <c r="G91" t="s">
        <v>302</v>
      </c>
      <c r="H91">
        <v>190</v>
      </c>
      <c r="I91" t="s">
        <v>299</v>
      </c>
      <c r="J91" s="5" t="s">
        <v>303</v>
      </c>
      <c r="K91" t="s">
        <v>299</v>
      </c>
      <c r="L91" s="5" t="s">
        <v>303</v>
      </c>
      <c r="M91" s="5" t="s">
        <v>304</v>
      </c>
      <c r="N91" s="5">
        <v>1</v>
      </c>
      <c r="O91" s="5" t="s">
        <v>644</v>
      </c>
      <c r="P91" t="s">
        <v>28</v>
      </c>
      <c r="Q91" t="s">
        <v>304</v>
      </c>
      <c r="R91" t="s">
        <v>645</v>
      </c>
      <c r="S91" s="2">
        <v>0.86</v>
      </c>
      <c r="T91" s="2">
        <v>0.03</v>
      </c>
      <c r="U91" s="2">
        <v>0.79</v>
      </c>
      <c r="V91" s="2">
        <v>0.83</v>
      </c>
      <c r="W91" s="2">
        <v>0.55000000000000004</v>
      </c>
      <c r="X91" s="2">
        <v>0.84</v>
      </c>
      <c r="Y91">
        <v>502</v>
      </c>
      <c r="Z91">
        <v>505</v>
      </c>
      <c r="AA91">
        <v>510</v>
      </c>
      <c r="AB91">
        <v>514</v>
      </c>
      <c r="AC91">
        <v>518</v>
      </c>
      <c r="AD91">
        <v>3.12</v>
      </c>
      <c r="AE91">
        <v>3.36</v>
      </c>
      <c r="AF91">
        <v>3.65</v>
      </c>
      <c r="AG91">
        <v>3.84</v>
      </c>
      <c r="AH91">
        <v>3.92</v>
      </c>
      <c r="AI91">
        <v>2.92</v>
      </c>
      <c r="AJ91">
        <v>3.19</v>
      </c>
      <c r="AK91">
        <v>3.52</v>
      </c>
      <c r="AL91">
        <v>3.79</v>
      </c>
      <c r="AM91">
        <v>3.91</v>
      </c>
      <c r="AN91">
        <v>485</v>
      </c>
      <c r="AO91">
        <v>15775</v>
      </c>
      <c r="AP91">
        <v>965</v>
      </c>
      <c r="AQ91">
        <v>17225</v>
      </c>
      <c r="AR91">
        <v>93</v>
      </c>
      <c r="AS91">
        <v>535</v>
      </c>
      <c r="AT91">
        <v>25</v>
      </c>
      <c r="AU91">
        <v>653</v>
      </c>
      <c r="AV91">
        <v>30</v>
      </c>
      <c r="AW91">
        <v>150</v>
      </c>
      <c r="AX91">
        <v>10</v>
      </c>
      <c r="AY91">
        <v>190</v>
      </c>
      <c r="AZ91" s="66">
        <v>0.4</v>
      </c>
      <c r="BA91" s="5" t="s">
        <v>269</v>
      </c>
      <c r="BB91">
        <v>0</v>
      </c>
      <c r="BC91">
        <v>71</v>
      </c>
      <c r="BD91">
        <v>106</v>
      </c>
      <c r="BE91">
        <v>12</v>
      </c>
      <c r="BF91">
        <v>1</v>
      </c>
      <c r="BG91" t="s">
        <v>299</v>
      </c>
      <c r="BH91" t="s">
        <v>269</v>
      </c>
      <c r="BI91" t="s">
        <v>646</v>
      </c>
      <c r="BJ91" t="s">
        <v>647</v>
      </c>
      <c r="BK91" s="66">
        <v>0.16</v>
      </c>
      <c r="BM91">
        <v>1</v>
      </c>
      <c r="BN91" t="s">
        <v>22</v>
      </c>
      <c r="BO91">
        <f t="shared" si="7"/>
        <v>0.27</v>
      </c>
      <c r="BP91">
        <f t="shared" si="8"/>
        <v>3</v>
      </c>
      <c r="BQ91" s="20">
        <f t="shared" si="9"/>
        <v>0.37368421052631579</v>
      </c>
      <c r="BR91" s="20">
        <f t="shared" si="10"/>
        <v>0.62631578947368416</v>
      </c>
    </row>
    <row r="92" spans="1:70">
      <c r="A92">
        <f t="shared" si="11"/>
        <v>86</v>
      </c>
      <c r="B92" t="s">
        <v>265</v>
      </c>
      <c r="C92" t="s">
        <v>648</v>
      </c>
      <c r="D92" t="s">
        <v>649</v>
      </c>
      <c r="E92" t="str">
        <f t="shared" si="6"/>
        <v>MD</v>
      </c>
      <c r="F92" t="s">
        <v>316</v>
      </c>
      <c r="G92" t="s">
        <v>302</v>
      </c>
      <c r="H92">
        <v>173</v>
      </c>
      <c r="I92" t="s">
        <v>304</v>
      </c>
      <c r="J92" s="5">
        <v>496</v>
      </c>
      <c r="K92" t="s">
        <v>304</v>
      </c>
      <c r="L92" s="5" t="s">
        <v>650</v>
      </c>
      <c r="M92" s="5" t="s">
        <v>304</v>
      </c>
      <c r="N92" s="5">
        <v>3</v>
      </c>
      <c r="O92" s="5" t="s">
        <v>303</v>
      </c>
      <c r="P92" t="s">
        <v>28</v>
      </c>
      <c r="Q92" t="s">
        <v>304</v>
      </c>
      <c r="R92" t="s">
        <v>398</v>
      </c>
      <c r="S92" s="2">
        <v>0.87</v>
      </c>
      <c r="T92" s="2">
        <v>0.28000000000000003</v>
      </c>
      <c r="U92" s="2">
        <v>0.88</v>
      </c>
      <c r="V92" s="2">
        <v>0.76</v>
      </c>
      <c r="W92" s="2">
        <v>0.47</v>
      </c>
      <c r="X92" s="2">
        <v>0.85</v>
      </c>
      <c r="Y92">
        <v>504</v>
      </c>
      <c r="Z92">
        <v>508</v>
      </c>
      <c r="AA92">
        <v>511</v>
      </c>
      <c r="AB92">
        <v>515</v>
      </c>
      <c r="AC92">
        <v>517</v>
      </c>
      <c r="AD92">
        <v>3.43</v>
      </c>
      <c r="AE92">
        <v>3.61</v>
      </c>
      <c r="AF92">
        <v>3.77</v>
      </c>
      <c r="AG92">
        <v>3.89</v>
      </c>
      <c r="AH92">
        <v>3.97</v>
      </c>
      <c r="AI92">
        <v>3.34</v>
      </c>
      <c r="AJ92">
        <v>3.55</v>
      </c>
      <c r="AK92">
        <v>3.73</v>
      </c>
      <c r="AL92">
        <v>3.89</v>
      </c>
      <c r="AM92">
        <v>3.98</v>
      </c>
      <c r="AN92">
        <v>231</v>
      </c>
      <c r="AO92">
        <v>3067</v>
      </c>
      <c r="AP92">
        <v>0</v>
      </c>
      <c r="AQ92">
        <v>3298</v>
      </c>
      <c r="AR92">
        <v>71</v>
      </c>
      <c r="AS92">
        <v>566</v>
      </c>
      <c r="AT92">
        <v>0</v>
      </c>
      <c r="AU92">
        <v>637</v>
      </c>
      <c r="AV92">
        <v>19</v>
      </c>
      <c r="AW92">
        <v>155</v>
      </c>
      <c r="AX92">
        <v>0</v>
      </c>
      <c r="AY92">
        <v>174</v>
      </c>
      <c r="AZ92" s="66">
        <v>0.14000000000000001</v>
      </c>
      <c r="BA92" s="5">
        <v>22</v>
      </c>
      <c r="BB92">
        <v>0</v>
      </c>
      <c r="BC92">
        <v>91</v>
      </c>
      <c r="BD92">
        <v>49</v>
      </c>
      <c r="BE92">
        <v>34</v>
      </c>
      <c r="BF92">
        <v>0</v>
      </c>
      <c r="BG92" t="s">
        <v>299</v>
      </c>
      <c r="BH92" t="s">
        <v>651</v>
      </c>
      <c r="BI92" t="s">
        <v>652</v>
      </c>
      <c r="BJ92" t="s">
        <v>653</v>
      </c>
      <c r="BK92" s="66">
        <v>0.15</v>
      </c>
      <c r="BM92">
        <v>0</v>
      </c>
      <c r="BN92" t="s">
        <v>22</v>
      </c>
      <c r="BO92">
        <f t="shared" si="7"/>
        <v>0.20999999999999996</v>
      </c>
      <c r="BP92">
        <f t="shared" si="8"/>
        <v>4</v>
      </c>
      <c r="BQ92" s="20">
        <f t="shared" si="9"/>
        <v>0.52298850574712641</v>
      </c>
      <c r="BR92" s="20">
        <f t="shared" si="10"/>
        <v>0.47701149425287354</v>
      </c>
    </row>
    <row r="93" spans="1:70">
      <c r="A93">
        <f t="shared" si="11"/>
        <v>87</v>
      </c>
      <c r="B93" t="s">
        <v>265</v>
      </c>
      <c r="C93" t="s">
        <v>654</v>
      </c>
      <c r="D93" t="s">
        <v>655</v>
      </c>
      <c r="E93" t="str">
        <f t="shared" si="6"/>
        <v>AL</v>
      </c>
      <c r="F93" t="s">
        <v>316</v>
      </c>
      <c r="G93" t="s">
        <v>656</v>
      </c>
      <c r="H93">
        <v>186</v>
      </c>
      <c r="I93" t="s">
        <v>304</v>
      </c>
      <c r="J93" s="5" t="s">
        <v>657</v>
      </c>
      <c r="K93" t="s">
        <v>304</v>
      </c>
      <c r="L93" s="5" t="s">
        <v>658</v>
      </c>
      <c r="M93" s="5" t="s">
        <v>304</v>
      </c>
      <c r="N93" s="5">
        <v>2</v>
      </c>
      <c r="O93" s="5" t="s">
        <v>658</v>
      </c>
      <c r="P93" t="s">
        <v>44</v>
      </c>
      <c r="Q93" t="s">
        <v>304</v>
      </c>
      <c r="R93" t="s">
        <v>659</v>
      </c>
      <c r="S93" s="2">
        <v>0.89</v>
      </c>
      <c r="T93" s="2">
        <v>0.02</v>
      </c>
      <c r="U93" s="2">
        <v>0.97</v>
      </c>
      <c r="V93" s="2">
        <v>0.83</v>
      </c>
      <c r="W93" s="2">
        <v>0.37</v>
      </c>
      <c r="X93" s="2">
        <v>0.89</v>
      </c>
      <c r="Y93" s="23">
        <v>499</v>
      </c>
      <c r="Z93" s="23">
        <v>505</v>
      </c>
      <c r="AA93" s="23">
        <v>510</v>
      </c>
      <c r="AB93" s="23">
        <v>515</v>
      </c>
      <c r="AC93" s="23">
        <v>518</v>
      </c>
      <c r="AD93" s="22">
        <v>3.51</v>
      </c>
      <c r="AE93" s="22">
        <v>3.69</v>
      </c>
      <c r="AF93" s="22">
        <v>3.87</v>
      </c>
      <c r="AG93" s="22">
        <v>3.96</v>
      </c>
      <c r="AH93" s="22">
        <v>4</v>
      </c>
      <c r="AI93" s="22">
        <v>3.33</v>
      </c>
      <c r="AJ93" s="22">
        <v>3.59</v>
      </c>
      <c r="AK93" s="22">
        <v>3.83</v>
      </c>
      <c r="AL93" s="22">
        <v>3.95</v>
      </c>
      <c r="AM93" s="22">
        <v>4</v>
      </c>
      <c r="AN93" s="23">
        <v>620</v>
      </c>
      <c r="AO93" s="23">
        <v>5152</v>
      </c>
      <c r="AP93" s="23">
        <v>5</v>
      </c>
      <c r="AQ93" s="23">
        <v>5777</v>
      </c>
      <c r="AR93" s="23">
        <v>317</v>
      </c>
      <c r="AS93" s="23">
        <v>195</v>
      </c>
      <c r="AT93" s="23">
        <v>0</v>
      </c>
      <c r="AU93" s="23">
        <v>512</v>
      </c>
      <c r="AV93" s="23">
        <v>162</v>
      </c>
      <c r="AW93" s="23">
        <v>24</v>
      </c>
      <c r="AX93" s="23">
        <v>0</v>
      </c>
      <c r="AY93" s="23">
        <v>186</v>
      </c>
      <c r="AZ93" s="66">
        <v>0.18</v>
      </c>
      <c r="BA93" s="67" t="s">
        <v>269</v>
      </c>
      <c r="BB93" s="23">
        <v>0</v>
      </c>
      <c r="BC93" s="23">
        <v>124</v>
      </c>
      <c r="BD93" s="23">
        <v>53</v>
      </c>
      <c r="BE93" s="23">
        <v>9</v>
      </c>
      <c r="BF93" s="23">
        <v>0</v>
      </c>
      <c r="BG93" t="s">
        <v>304</v>
      </c>
      <c r="BH93" s="17" t="s">
        <v>660</v>
      </c>
      <c r="BI93" t="s">
        <v>661</v>
      </c>
      <c r="BJ93" t="s">
        <v>299</v>
      </c>
      <c r="BK93" s="66">
        <v>0.12</v>
      </c>
      <c r="BM93">
        <v>0</v>
      </c>
      <c r="BN93" t="s">
        <v>662</v>
      </c>
      <c r="BO93">
        <f t="shared" si="7"/>
        <v>0.25999999999999979</v>
      </c>
      <c r="BP93">
        <f t="shared" si="8"/>
        <v>6</v>
      </c>
      <c r="BQ93" s="20">
        <f t="shared" si="9"/>
        <v>0.66666666666666663</v>
      </c>
      <c r="BR93" s="20">
        <f t="shared" si="10"/>
        <v>0.33333333333333331</v>
      </c>
    </row>
    <row r="94" spans="1:70">
      <c r="A94">
        <f t="shared" si="11"/>
        <v>88</v>
      </c>
      <c r="B94" t="s">
        <v>265</v>
      </c>
      <c r="C94" t="s">
        <v>663</v>
      </c>
      <c r="D94" t="s">
        <v>664</v>
      </c>
      <c r="E94" t="str">
        <f t="shared" si="6"/>
        <v>AZ</v>
      </c>
      <c r="F94" t="s">
        <v>316</v>
      </c>
      <c r="G94" t="s">
        <v>665</v>
      </c>
      <c r="H94">
        <v>120</v>
      </c>
      <c r="I94" t="s">
        <v>304</v>
      </c>
      <c r="J94" s="5" t="s">
        <v>666</v>
      </c>
      <c r="K94" t="s">
        <v>304</v>
      </c>
      <c r="L94" s="5" t="s">
        <v>667</v>
      </c>
      <c r="M94" s="5" t="s">
        <v>304</v>
      </c>
      <c r="N94" s="5">
        <v>3</v>
      </c>
      <c r="O94" s="5" t="s">
        <v>668</v>
      </c>
      <c r="P94" t="s">
        <v>28</v>
      </c>
      <c r="Q94" t="s">
        <v>304</v>
      </c>
      <c r="R94" t="s">
        <v>669</v>
      </c>
      <c r="S94" s="2">
        <v>0.77</v>
      </c>
      <c r="T94" s="2">
        <v>0.04</v>
      </c>
      <c r="U94" s="2">
        <v>0.81</v>
      </c>
      <c r="V94" s="2">
        <v>0.84</v>
      </c>
      <c r="W94" s="2">
        <v>0.65</v>
      </c>
      <c r="X94" s="2">
        <v>0.91</v>
      </c>
      <c r="Y94" s="23">
        <v>501</v>
      </c>
      <c r="Z94" s="23">
        <v>505</v>
      </c>
      <c r="AA94" s="23">
        <v>510</v>
      </c>
      <c r="AB94" s="23">
        <v>514</v>
      </c>
      <c r="AC94" s="23">
        <v>517</v>
      </c>
      <c r="AD94" s="22">
        <v>3.42</v>
      </c>
      <c r="AE94" s="22">
        <v>3.6</v>
      </c>
      <c r="AF94" s="22">
        <v>3.83</v>
      </c>
      <c r="AG94" s="22">
        <v>3.95</v>
      </c>
      <c r="AH94" s="22">
        <v>4</v>
      </c>
      <c r="AI94" s="22">
        <v>3.25</v>
      </c>
      <c r="AJ94" s="22">
        <v>3.48</v>
      </c>
      <c r="AK94" s="22">
        <v>3.77</v>
      </c>
      <c r="AL94" s="22">
        <v>3.95</v>
      </c>
      <c r="AM94" s="22">
        <v>4</v>
      </c>
      <c r="AN94" s="23">
        <v>874</v>
      </c>
      <c r="AO94" s="23">
        <v>7675</v>
      </c>
      <c r="AP94" s="23">
        <v>85</v>
      </c>
      <c r="AQ94" s="23">
        <v>8634</v>
      </c>
      <c r="AR94" s="23">
        <v>272</v>
      </c>
      <c r="AS94" s="23">
        <v>265</v>
      </c>
      <c r="AT94" s="23">
        <v>0</v>
      </c>
      <c r="AU94" s="23">
        <v>537</v>
      </c>
      <c r="AV94" s="23">
        <v>100</v>
      </c>
      <c r="AW94" s="23">
        <v>18</v>
      </c>
      <c r="AX94" s="23">
        <v>0</v>
      </c>
      <c r="AY94" s="23">
        <v>118</v>
      </c>
      <c r="AZ94" s="66">
        <v>0.19</v>
      </c>
      <c r="BA94" s="68" t="s">
        <v>670</v>
      </c>
      <c r="BB94" s="23">
        <v>0</v>
      </c>
      <c r="BC94" s="23">
        <v>62</v>
      </c>
      <c r="BD94" s="23">
        <v>51</v>
      </c>
      <c r="BE94" s="23">
        <v>5</v>
      </c>
      <c r="BF94" s="23">
        <v>0</v>
      </c>
      <c r="BG94" t="s">
        <v>304</v>
      </c>
      <c r="BH94" t="s">
        <v>671</v>
      </c>
      <c r="BI94" t="s">
        <v>341</v>
      </c>
      <c r="BJ94" t="s">
        <v>304</v>
      </c>
      <c r="BK94" s="66">
        <v>0.25</v>
      </c>
      <c r="BM94">
        <v>1</v>
      </c>
      <c r="BN94" t="s">
        <v>672</v>
      </c>
      <c r="BO94">
        <f t="shared" si="7"/>
        <v>0.22999999999999998</v>
      </c>
      <c r="BP94">
        <f t="shared" si="8"/>
        <v>4</v>
      </c>
      <c r="BQ94" s="20">
        <f t="shared" si="9"/>
        <v>0.52542372881355937</v>
      </c>
      <c r="BR94" s="20">
        <f t="shared" si="10"/>
        <v>0.47457627118644069</v>
      </c>
    </row>
    <row r="95" spans="1:70">
      <c r="A95">
        <f t="shared" si="11"/>
        <v>89</v>
      </c>
      <c r="B95" t="s">
        <v>265</v>
      </c>
      <c r="C95" t="s">
        <v>673</v>
      </c>
      <c r="D95" t="s">
        <v>674</v>
      </c>
      <c r="E95" t="str">
        <f t="shared" si="6"/>
        <v>AZ</v>
      </c>
      <c r="F95" t="s">
        <v>316</v>
      </c>
      <c r="G95" t="s">
        <v>302</v>
      </c>
      <c r="H95">
        <v>120</v>
      </c>
      <c r="I95" t="s">
        <v>304</v>
      </c>
      <c r="J95" s="5" t="s">
        <v>675</v>
      </c>
      <c r="K95" t="s">
        <v>304</v>
      </c>
      <c r="L95" s="5" t="s">
        <v>676</v>
      </c>
      <c r="M95" s="5" t="s">
        <v>304</v>
      </c>
      <c r="N95" s="5" t="s">
        <v>303</v>
      </c>
      <c r="O95" s="5" t="s">
        <v>303</v>
      </c>
      <c r="P95" t="s">
        <v>28</v>
      </c>
      <c r="Q95" t="s">
        <v>304</v>
      </c>
      <c r="R95" t="s">
        <v>677</v>
      </c>
      <c r="S95" s="2">
        <v>0.88</v>
      </c>
      <c r="T95" s="2">
        <v>0.02</v>
      </c>
      <c r="U95" s="2">
        <v>0.82</v>
      </c>
      <c r="V95" s="2">
        <v>0.87</v>
      </c>
      <c r="W95" s="2">
        <v>0.64</v>
      </c>
      <c r="X95" s="2">
        <v>0.94</v>
      </c>
      <c r="Y95" s="23">
        <v>509</v>
      </c>
      <c r="Z95" s="23">
        <v>513</v>
      </c>
      <c r="AA95" s="23">
        <v>516</v>
      </c>
      <c r="AB95" s="23">
        <v>519</v>
      </c>
      <c r="AC95" s="23">
        <v>521</v>
      </c>
      <c r="AD95" s="22">
        <v>3.45</v>
      </c>
      <c r="AE95" s="22">
        <v>3.66</v>
      </c>
      <c r="AF95" s="22">
        <v>3.86</v>
      </c>
      <c r="AG95" s="22">
        <v>3.96</v>
      </c>
      <c r="AH95" s="22">
        <v>4</v>
      </c>
      <c r="AI95" s="22">
        <v>3.32</v>
      </c>
      <c r="AJ95" s="22">
        <v>3.6</v>
      </c>
      <c r="AK95" s="22">
        <v>3.83</v>
      </c>
      <c r="AL95" s="22">
        <v>3.97</v>
      </c>
      <c r="AM95" s="22">
        <v>4</v>
      </c>
      <c r="AN95">
        <v>897</v>
      </c>
      <c r="AO95">
        <v>5685</v>
      </c>
      <c r="AP95" s="23">
        <v>16</v>
      </c>
      <c r="AQ95" s="23">
        <v>6598</v>
      </c>
      <c r="AR95" s="23">
        <v>156</v>
      </c>
      <c r="AS95" s="23">
        <v>319</v>
      </c>
      <c r="AT95" s="23">
        <v>0</v>
      </c>
      <c r="AU95" s="23">
        <v>475</v>
      </c>
      <c r="AV95" s="23">
        <v>63</v>
      </c>
      <c r="AW95" s="23">
        <v>55</v>
      </c>
      <c r="AX95" s="23">
        <v>0</v>
      </c>
      <c r="AY95" s="23">
        <v>118</v>
      </c>
      <c r="AZ95" s="66">
        <v>0.16</v>
      </c>
      <c r="BA95" s="5" t="s">
        <v>269</v>
      </c>
      <c r="BB95" s="23">
        <v>0</v>
      </c>
      <c r="BC95" s="23">
        <v>45</v>
      </c>
      <c r="BD95" s="23">
        <v>68</v>
      </c>
      <c r="BE95" s="23">
        <v>5</v>
      </c>
      <c r="BF95" s="23">
        <v>0</v>
      </c>
      <c r="BG95" t="s">
        <v>304</v>
      </c>
      <c r="BH95" t="s">
        <v>678</v>
      </c>
      <c r="BI95" t="s">
        <v>679</v>
      </c>
      <c r="BJ95" t="s">
        <v>299</v>
      </c>
      <c r="BK95" s="66">
        <v>0.08</v>
      </c>
      <c r="BM95">
        <v>1</v>
      </c>
      <c r="BN95" t="s">
        <v>680</v>
      </c>
      <c r="BO95">
        <f t="shared" si="7"/>
        <v>0.28000000000000025</v>
      </c>
      <c r="BP95">
        <f t="shared" si="8"/>
        <v>4</v>
      </c>
      <c r="BQ95" s="20">
        <f t="shared" si="9"/>
        <v>0.38135593220338981</v>
      </c>
      <c r="BR95" s="20">
        <f t="shared" si="10"/>
        <v>0.61864406779661019</v>
      </c>
    </row>
    <row r="96" spans="1:70">
      <c r="A96">
        <f t="shared" si="11"/>
        <v>90</v>
      </c>
      <c r="B96" t="s">
        <v>265</v>
      </c>
      <c r="C96" t="s">
        <v>681</v>
      </c>
      <c r="D96" t="s">
        <v>682</v>
      </c>
      <c r="E96" t="str">
        <f t="shared" si="6"/>
        <v>AR</v>
      </c>
      <c r="F96" t="s">
        <v>316</v>
      </c>
      <c r="G96" t="s">
        <v>683</v>
      </c>
      <c r="H96">
        <v>188</v>
      </c>
      <c r="I96" t="s">
        <v>299</v>
      </c>
      <c r="J96" s="5" t="s">
        <v>303</v>
      </c>
      <c r="K96" t="s">
        <v>299</v>
      </c>
      <c r="L96" s="5" t="s">
        <v>303</v>
      </c>
      <c r="M96" s="5" t="s">
        <v>304</v>
      </c>
      <c r="N96" s="5" t="s">
        <v>303</v>
      </c>
      <c r="O96" s="5" t="s">
        <v>684</v>
      </c>
      <c r="P96" t="s">
        <v>28</v>
      </c>
      <c r="Q96" t="s">
        <v>304</v>
      </c>
      <c r="R96" t="s">
        <v>685</v>
      </c>
      <c r="S96" s="2">
        <v>0.84</v>
      </c>
      <c r="T96" s="2">
        <v>0.02</v>
      </c>
      <c r="U96" s="2">
        <v>0.89</v>
      </c>
      <c r="V96" s="2">
        <v>0.7</v>
      </c>
      <c r="W96" s="2">
        <v>0.43</v>
      </c>
      <c r="X96" s="2">
        <v>0.85</v>
      </c>
      <c r="Y96" s="23">
        <v>503</v>
      </c>
      <c r="Z96" s="23">
        <v>505</v>
      </c>
      <c r="AA96" s="23">
        <v>509</v>
      </c>
      <c r="AB96" s="23">
        <v>513</v>
      </c>
      <c r="AC96" s="23">
        <v>517</v>
      </c>
      <c r="AD96" s="22">
        <v>3.53</v>
      </c>
      <c r="AE96" s="22">
        <v>3.69</v>
      </c>
      <c r="AF96" s="22">
        <v>3.9</v>
      </c>
      <c r="AG96" s="22">
        <v>3.99</v>
      </c>
      <c r="AH96" s="22">
        <v>4</v>
      </c>
      <c r="AI96" s="22">
        <v>3.38</v>
      </c>
      <c r="AJ96" s="22">
        <v>3.61</v>
      </c>
      <c r="AK96" s="22">
        <v>3.86</v>
      </c>
      <c r="AL96" s="22" t="s">
        <v>686</v>
      </c>
      <c r="AM96" s="22" t="s">
        <v>686</v>
      </c>
      <c r="AN96" s="23">
        <v>382</v>
      </c>
      <c r="AO96">
        <v>2560</v>
      </c>
      <c r="AP96">
        <v>20</v>
      </c>
      <c r="AQ96">
        <v>2962</v>
      </c>
      <c r="AR96">
        <v>386</v>
      </c>
      <c r="AS96">
        <v>80</v>
      </c>
      <c r="AT96">
        <v>0</v>
      </c>
      <c r="AU96">
        <v>466</v>
      </c>
      <c r="AV96">
        <v>161</v>
      </c>
      <c r="AW96">
        <v>5</v>
      </c>
      <c r="AX96">
        <v>0</v>
      </c>
      <c r="AY96">
        <v>166</v>
      </c>
      <c r="AZ96" s="66">
        <v>0.09</v>
      </c>
      <c r="BA96" s="5" t="s">
        <v>269</v>
      </c>
      <c r="BB96">
        <v>0</v>
      </c>
      <c r="BC96">
        <v>126</v>
      </c>
      <c r="BD96">
        <v>34</v>
      </c>
      <c r="BE96">
        <v>6</v>
      </c>
      <c r="BF96">
        <v>0</v>
      </c>
      <c r="BG96" t="s">
        <v>299</v>
      </c>
      <c r="BH96" t="s">
        <v>269</v>
      </c>
      <c r="BI96" t="s">
        <v>341</v>
      </c>
      <c r="BJ96" t="s">
        <v>304</v>
      </c>
      <c r="BK96" s="66">
        <v>0.09</v>
      </c>
      <c r="BM96">
        <v>2</v>
      </c>
      <c r="BN96" t="s">
        <v>687</v>
      </c>
      <c r="BO96">
        <f t="shared" si="7"/>
        <v>0.22999999999999998</v>
      </c>
      <c r="BP96">
        <f t="shared" si="8"/>
        <v>2</v>
      </c>
      <c r="BQ96" s="20">
        <f t="shared" si="9"/>
        <v>0.75903614457831325</v>
      </c>
      <c r="BR96" s="20">
        <f t="shared" si="10"/>
        <v>0.24096385542168675</v>
      </c>
    </row>
    <row r="97" spans="1:70">
      <c r="A97">
        <f t="shared" si="11"/>
        <v>91</v>
      </c>
      <c r="B97" t="s">
        <v>265</v>
      </c>
      <c r="C97" t="s">
        <v>688</v>
      </c>
      <c r="D97" t="s">
        <v>689</v>
      </c>
      <c r="E97" t="str">
        <f t="shared" si="6"/>
        <v>CA</v>
      </c>
      <c r="F97" t="s">
        <v>316</v>
      </c>
      <c r="G97" t="s">
        <v>302</v>
      </c>
      <c r="H97">
        <v>132</v>
      </c>
      <c r="I97" t="s">
        <v>299</v>
      </c>
      <c r="J97" s="5" t="s">
        <v>303</v>
      </c>
      <c r="K97" t="s">
        <v>299</v>
      </c>
      <c r="L97" s="5" t="s">
        <v>303</v>
      </c>
      <c r="M97" s="5" t="s">
        <v>304</v>
      </c>
      <c r="N97" s="5">
        <v>3.7</v>
      </c>
      <c r="O97" s="5" t="s">
        <v>303</v>
      </c>
      <c r="P97" t="s">
        <v>44</v>
      </c>
      <c r="Q97" t="s">
        <v>304</v>
      </c>
      <c r="R97" t="s">
        <v>690</v>
      </c>
      <c r="S97" s="2">
        <v>0.82</v>
      </c>
      <c r="T97" s="2">
        <v>0.01</v>
      </c>
      <c r="U97" s="2">
        <v>0.72</v>
      </c>
      <c r="V97" s="2">
        <v>0.88</v>
      </c>
      <c r="W97" s="2">
        <v>0.59</v>
      </c>
      <c r="X97" s="2">
        <v>0.89</v>
      </c>
      <c r="Y97">
        <v>503</v>
      </c>
      <c r="Z97">
        <v>507</v>
      </c>
      <c r="AA97">
        <v>511</v>
      </c>
      <c r="AB97">
        <v>517</v>
      </c>
      <c r="AC97">
        <v>520</v>
      </c>
      <c r="AD97">
        <v>3.21</v>
      </c>
      <c r="AE97">
        <v>3.41</v>
      </c>
      <c r="AF97">
        <v>3.63</v>
      </c>
      <c r="AG97">
        <v>3.85</v>
      </c>
      <c r="AH97">
        <v>3.95</v>
      </c>
      <c r="AI97">
        <v>3.09</v>
      </c>
      <c r="AJ97">
        <v>3.27</v>
      </c>
      <c r="AK97">
        <v>3.57</v>
      </c>
      <c r="AL97">
        <v>3.82</v>
      </c>
      <c r="AM97">
        <v>3.95</v>
      </c>
      <c r="AN97">
        <v>5990</v>
      </c>
      <c r="AO97">
        <v>3126</v>
      </c>
      <c r="AP97">
        <v>593</v>
      </c>
      <c r="AQ97">
        <v>9709</v>
      </c>
      <c r="AR97">
        <v>465</v>
      </c>
      <c r="AS97">
        <v>17</v>
      </c>
      <c r="AT97">
        <v>9</v>
      </c>
      <c r="AU97">
        <v>491</v>
      </c>
      <c r="AV97">
        <v>121</v>
      </c>
      <c r="AW97">
        <v>5</v>
      </c>
      <c r="AX97">
        <v>6</v>
      </c>
      <c r="AY97">
        <v>132</v>
      </c>
      <c r="AZ97" s="66">
        <v>0.13</v>
      </c>
      <c r="BA97" s="5" t="s">
        <v>691</v>
      </c>
      <c r="BB97">
        <v>0</v>
      </c>
      <c r="BC97">
        <v>29</v>
      </c>
      <c r="BD97">
        <v>85</v>
      </c>
      <c r="BE97">
        <v>16</v>
      </c>
      <c r="BF97">
        <v>2</v>
      </c>
      <c r="BG97" t="s">
        <v>299</v>
      </c>
      <c r="BH97" t="s">
        <v>269</v>
      </c>
      <c r="BI97" t="s">
        <v>341</v>
      </c>
      <c r="BJ97" t="s">
        <v>299</v>
      </c>
      <c r="BK97" s="66">
        <v>0.16</v>
      </c>
      <c r="BM97">
        <v>6</v>
      </c>
      <c r="BN97" t="s">
        <v>692</v>
      </c>
      <c r="BO97">
        <f t="shared" si="7"/>
        <v>0.18000000000000016</v>
      </c>
      <c r="BP97">
        <f t="shared" si="8"/>
        <v>4</v>
      </c>
      <c r="BQ97" s="20">
        <f t="shared" si="9"/>
        <v>0.2196969696969697</v>
      </c>
      <c r="BR97" s="20">
        <f t="shared" si="10"/>
        <v>0.78030303030303028</v>
      </c>
    </row>
    <row r="98" spans="1:70">
      <c r="A98">
        <f t="shared" si="11"/>
        <v>92</v>
      </c>
      <c r="B98" t="s">
        <v>265</v>
      </c>
      <c r="C98" t="s">
        <v>693</v>
      </c>
      <c r="D98" t="s">
        <v>694</v>
      </c>
      <c r="E98" t="str">
        <f t="shared" si="6"/>
        <v>CA</v>
      </c>
      <c r="F98" t="s">
        <v>316</v>
      </c>
      <c r="G98" t="s">
        <v>302</v>
      </c>
      <c r="H98">
        <v>114</v>
      </c>
      <c r="I98" t="s">
        <v>299</v>
      </c>
      <c r="J98" s="5" t="s">
        <v>303</v>
      </c>
      <c r="K98" t="s">
        <v>299</v>
      </c>
      <c r="L98" s="5" t="s">
        <v>303</v>
      </c>
      <c r="M98" s="5" t="s">
        <v>304</v>
      </c>
      <c r="N98" s="5" t="s">
        <v>303</v>
      </c>
      <c r="O98" s="5" t="s">
        <v>303</v>
      </c>
      <c r="P98" t="s">
        <v>28</v>
      </c>
      <c r="Q98" t="s">
        <v>304</v>
      </c>
      <c r="R98" t="s">
        <v>695</v>
      </c>
      <c r="S98" s="2">
        <v>0.88</v>
      </c>
      <c r="T98" s="2">
        <v>0</v>
      </c>
      <c r="U98" s="2">
        <v>0.8</v>
      </c>
      <c r="V98" s="2">
        <v>0.91</v>
      </c>
      <c r="W98" s="2">
        <v>0.56999999999999995</v>
      </c>
      <c r="X98" s="2">
        <v>0.98</v>
      </c>
      <c r="Y98">
        <v>509</v>
      </c>
      <c r="Z98">
        <v>512</v>
      </c>
      <c r="AA98">
        <v>515</v>
      </c>
      <c r="AB98">
        <v>519</v>
      </c>
      <c r="AC98">
        <v>521</v>
      </c>
      <c r="AD98">
        <v>3.52</v>
      </c>
      <c r="AE98">
        <v>3.7</v>
      </c>
      <c r="AF98">
        <v>3.84</v>
      </c>
      <c r="AG98">
        <v>3.94</v>
      </c>
      <c r="AH98">
        <v>3.98</v>
      </c>
      <c r="AI98">
        <v>3.46</v>
      </c>
      <c r="AJ98">
        <v>3.65</v>
      </c>
      <c r="AK98">
        <v>3.81</v>
      </c>
      <c r="AL98">
        <v>3.94</v>
      </c>
      <c r="AM98">
        <v>3.99</v>
      </c>
      <c r="AN98">
        <v>5367</v>
      </c>
      <c r="AO98">
        <v>1957</v>
      </c>
      <c r="AP98">
        <v>133</v>
      </c>
      <c r="AQ98">
        <v>7457</v>
      </c>
      <c r="AR98">
        <v>440</v>
      </c>
      <c r="AS98">
        <v>60</v>
      </c>
      <c r="AT98">
        <v>0</v>
      </c>
      <c r="AU98">
        <v>500</v>
      </c>
      <c r="AV98">
        <v>90</v>
      </c>
      <c r="AW98">
        <v>11</v>
      </c>
      <c r="AX98">
        <v>3</v>
      </c>
      <c r="AY98">
        <v>104</v>
      </c>
      <c r="AZ98" s="66">
        <v>0.03</v>
      </c>
      <c r="BA98" s="5" t="s">
        <v>696</v>
      </c>
      <c r="BB98">
        <v>0</v>
      </c>
      <c r="BC98">
        <v>41</v>
      </c>
      <c r="BD98">
        <v>61</v>
      </c>
      <c r="BE98">
        <v>2</v>
      </c>
      <c r="BF98">
        <v>0</v>
      </c>
      <c r="BG98" t="s">
        <v>299</v>
      </c>
      <c r="BH98" t="s">
        <v>269</v>
      </c>
      <c r="BI98" t="s">
        <v>697</v>
      </c>
      <c r="BJ98" t="s">
        <v>299</v>
      </c>
      <c r="BK98" s="66">
        <v>0.44</v>
      </c>
      <c r="BM98">
        <v>0</v>
      </c>
      <c r="BN98" t="s">
        <v>698</v>
      </c>
      <c r="BO98">
        <f t="shared" si="7"/>
        <v>0.18999999999999995</v>
      </c>
      <c r="BP98">
        <f t="shared" si="8"/>
        <v>3</v>
      </c>
      <c r="BQ98" s="20">
        <f t="shared" si="9"/>
        <v>0.39423076923076922</v>
      </c>
      <c r="BR98" s="20">
        <f t="shared" si="10"/>
        <v>0.60576923076923073</v>
      </c>
    </row>
    <row r="99" spans="1:70">
      <c r="A99">
        <f t="shared" si="11"/>
        <v>93</v>
      </c>
      <c r="B99" t="s">
        <v>265</v>
      </c>
      <c r="C99" t="s">
        <v>699</v>
      </c>
      <c r="D99" t="s">
        <v>125</v>
      </c>
      <c r="E99" t="str">
        <f t="shared" si="6"/>
        <v>CA</v>
      </c>
      <c r="F99" t="s">
        <v>316</v>
      </c>
      <c r="G99" t="s">
        <v>302</v>
      </c>
      <c r="H99">
        <v>175</v>
      </c>
      <c r="I99" t="s">
        <v>299</v>
      </c>
      <c r="J99" s="5" t="s">
        <v>700</v>
      </c>
      <c r="K99" t="s">
        <v>299</v>
      </c>
      <c r="L99" s="5" t="s">
        <v>701</v>
      </c>
      <c r="M99" s="5" t="s">
        <v>299</v>
      </c>
      <c r="N99" s="5" t="s">
        <v>303</v>
      </c>
      <c r="O99" s="5" t="s">
        <v>303</v>
      </c>
      <c r="P99" t="s">
        <v>44</v>
      </c>
      <c r="Q99" t="s">
        <v>304</v>
      </c>
      <c r="R99" t="s">
        <v>702</v>
      </c>
      <c r="S99" s="2">
        <v>0.86</v>
      </c>
      <c r="T99" s="2">
        <v>0.04</v>
      </c>
      <c r="U99" s="2">
        <v>0.82</v>
      </c>
      <c r="V99" s="2">
        <v>0.91</v>
      </c>
      <c r="W99" s="2">
        <v>0.45</v>
      </c>
      <c r="X99" s="2">
        <v>0.97</v>
      </c>
      <c r="Y99">
        <v>506</v>
      </c>
      <c r="Z99">
        <v>510</v>
      </c>
      <c r="AA99">
        <v>516</v>
      </c>
      <c r="AB99">
        <v>520</v>
      </c>
      <c r="AC99">
        <v>523</v>
      </c>
      <c r="AD99">
        <v>3.43</v>
      </c>
      <c r="AE99">
        <v>3.62</v>
      </c>
      <c r="AF99">
        <v>3.81</v>
      </c>
      <c r="AG99">
        <v>3.92</v>
      </c>
      <c r="AH99">
        <v>3.98</v>
      </c>
      <c r="AI99">
        <v>3.31</v>
      </c>
      <c r="AJ99">
        <v>3.51</v>
      </c>
      <c r="AK99">
        <v>3.76</v>
      </c>
      <c r="AL99">
        <v>3.92</v>
      </c>
      <c r="AM99">
        <v>3.98</v>
      </c>
      <c r="AN99">
        <v>6457</v>
      </c>
      <c r="AO99">
        <v>7007</v>
      </c>
      <c r="AP99">
        <v>861</v>
      </c>
      <c r="AQ99">
        <v>14325</v>
      </c>
      <c r="AR99">
        <v>450</v>
      </c>
      <c r="AS99">
        <v>457</v>
      </c>
      <c r="AT99">
        <v>76</v>
      </c>
      <c r="AU99">
        <v>983</v>
      </c>
      <c r="AV99">
        <v>104</v>
      </c>
      <c r="AW99">
        <v>61</v>
      </c>
      <c r="AX99">
        <v>10</v>
      </c>
      <c r="AY99">
        <v>175</v>
      </c>
      <c r="AZ99" s="66">
        <v>0.19</v>
      </c>
      <c r="BA99" s="5">
        <v>42</v>
      </c>
      <c r="BB99">
        <v>0</v>
      </c>
      <c r="BC99">
        <v>58</v>
      </c>
      <c r="BD99">
        <v>106</v>
      </c>
      <c r="BE99">
        <v>10</v>
      </c>
      <c r="BF99">
        <v>1</v>
      </c>
      <c r="BG99" t="s">
        <v>299</v>
      </c>
      <c r="BH99" t="s">
        <v>703</v>
      </c>
      <c r="BI99" t="s">
        <v>704</v>
      </c>
      <c r="BJ99" t="s">
        <v>269</v>
      </c>
      <c r="BK99" s="66">
        <v>0.18</v>
      </c>
      <c r="BM99">
        <v>5</v>
      </c>
      <c r="BN99" t="s">
        <v>22</v>
      </c>
      <c r="BO99">
        <f t="shared" si="7"/>
        <v>0.19999999999999973</v>
      </c>
      <c r="BP99">
        <f t="shared" si="8"/>
        <v>4</v>
      </c>
      <c r="BQ99" s="20">
        <f t="shared" si="9"/>
        <v>0.33142857142857141</v>
      </c>
      <c r="BR99" s="20">
        <f t="shared" si="10"/>
        <v>0.66857142857142859</v>
      </c>
    </row>
    <row r="100" spans="1:70">
      <c r="A100">
        <f t="shared" si="11"/>
        <v>94</v>
      </c>
      <c r="B100" t="s">
        <v>265</v>
      </c>
      <c r="C100" t="s">
        <v>705</v>
      </c>
      <c r="D100" t="s">
        <v>706</v>
      </c>
      <c r="E100" t="str">
        <f t="shared" si="6"/>
        <v>CA</v>
      </c>
      <c r="F100" t="s">
        <v>316</v>
      </c>
      <c r="G100" t="s">
        <v>302</v>
      </c>
      <c r="H100">
        <v>80</v>
      </c>
      <c r="I100" t="s">
        <v>299</v>
      </c>
      <c r="J100" s="5" t="s">
        <v>303</v>
      </c>
      <c r="K100" t="s">
        <v>299</v>
      </c>
      <c r="L100" s="5" t="s">
        <v>303</v>
      </c>
      <c r="M100" s="5" t="s">
        <v>304</v>
      </c>
      <c r="N100" s="5">
        <v>2.5</v>
      </c>
      <c r="O100" s="5" t="s">
        <v>707</v>
      </c>
      <c r="P100" t="s">
        <v>28</v>
      </c>
      <c r="Q100" t="s">
        <v>429</v>
      </c>
      <c r="R100" t="s">
        <v>708</v>
      </c>
      <c r="S100" s="2">
        <v>0.86</v>
      </c>
      <c r="T100" s="2">
        <v>0</v>
      </c>
      <c r="U100" s="2">
        <v>0.7</v>
      </c>
      <c r="V100" s="2">
        <v>0.92</v>
      </c>
      <c r="W100" s="2">
        <v>0.52</v>
      </c>
      <c r="X100" s="2">
        <v>0.9</v>
      </c>
      <c r="Y100">
        <v>503</v>
      </c>
      <c r="Z100">
        <v>507</v>
      </c>
      <c r="AA100">
        <v>510</v>
      </c>
      <c r="AB100">
        <v>514</v>
      </c>
      <c r="AC100">
        <v>517</v>
      </c>
      <c r="AD100">
        <v>3.27</v>
      </c>
      <c r="AE100">
        <v>3.51</v>
      </c>
      <c r="AF100">
        <v>3.68</v>
      </c>
      <c r="AG100">
        <v>3.85</v>
      </c>
      <c r="AH100">
        <v>3.94</v>
      </c>
      <c r="AI100">
        <v>3.19</v>
      </c>
      <c r="AJ100">
        <v>3.4</v>
      </c>
      <c r="AK100">
        <v>3.61</v>
      </c>
      <c r="AL100">
        <v>3.84</v>
      </c>
      <c r="AM100">
        <v>3.94</v>
      </c>
      <c r="AN100">
        <v>5190</v>
      </c>
      <c r="AO100">
        <v>1475</v>
      </c>
      <c r="AP100">
        <v>106</v>
      </c>
      <c r="AQ100">
        <v>6771</v>
      </c>
      <c r="AR100">
        <v>249</v>
      </c>
      <c r="AS100">
        <v>1</v>
      </c>
      <c r="AT100">
        <v>0</v>
      </c>
      <c r="AU100">
        <v>250</v>
      </c>
      <c r="AV100">
        <v>84</v>
      </c>
      <c r="AW100">
        <v>1</v>
      </c>
      <c r="AX100">
        <v>1</v>
      </c>
      <c r="AY100">
        <v>86</v>
      </c>
      <c r="AZ100" s="66">
        <v>0.12</v>
      </c>
      <c r="BA100" s="5">
        <v>15</v>
      </c>
      <c r="BB100">
        <v>0</v>
      </c>
      <c r="BC100">
        <v>32</v>
      </c>
      <c r="BD100">
        <v>49</v>
      </c>
      <c r="BE100">
        <v>5</v>
      </c>
      <c r="BF100">
        <v>0</v>
      </c>
      <c r="BG100" t="s">
        <v>299</v>
      </c>
      <c r="BH100" t="s">
        <v>709</v>
      </c>
      <c r="BI100" t="s">
        <v>710</v>
      </c>
      <c r="BJ100" t="s">
        <v>299</v>
      </c>
      <c r="BK100" s="66">
        <v>0.27</v>
      </c>
      <c r="BM100">
        <v>3</v>
      </c>
      <c r="BN100" t="s">
        <v>711</v>
      </c>
      <c r="BO100">
        <f t="shared" si="7"/>
        <v>0.20999999999999996</v>
      </c>
      <c r="BP100">
        <f t="shared" si="8"/>
        <v>4</v>
      </c>
      <c r="BQ100" s="20">
        <f t="shared" si="9"/>
        <v>0.37209302325581395</v>
      </c>
      <c r="BR100" s="20">
        <f t="shared" si="10"/>
        <v>0.62790697674418605</v>
      </c>
    </row>
    <row r="101" spans="1:70">
      <c r="A101">
        <f t="shared" si="11"/>
        <v>95</v>
      </c>
      <c r="B101" t="s">
        <v>265</v>
      </c>
      <c r="C101" t="s">
        <v>712</v>
      </c>
      <c r="D101" t="s">
        <v>713</v>
      </c>
      <c r="E101" t="str">
        <f t="shared" si="6"/>
        <v>CA</v>
      </c>
      <c r="F101" t="s">
        <v>316</v>
      </c>
      <c r="G101" t="s">
        <v>302</v>
      </c>
      <c r="H101">
        <v>140</v>
      </c>
      <c r="I101" t="s">
        <v>299</v>
      </c>
      <c r="J101" s="5" t="s">
        <v>303</v>
      </c>
      <c r="K101" t="s">
        <v>299</v>
      </c>
      <c r="L101" s="5" t="s">
        <v>303</v>
      </c>
      <c r="M101" s="5" t="s">
        <v>304</v>
      </c>
      <c r="N101" s="5" t="s">
        <v>303</v>
      </c>
      <c r="O101" s="5" t="s">
        <v>303</v>
      </c>
      <c r="P101" t="s">
        <v>28</v>
      </c>
      <c r="Q101" t="s">
        <v>304</v>
      </c>
      <c r="R101" t="s">
        <v>313</v>
      </c>
      <c r="S101" s="2">
        <v>0.88</v>
      </c>
      <c r="T101" s="2">
        <v>0</v>
      </c>
      <c r="U101" s="2">
        <v>0.83</v>
      </c>
      <c r="V101" s="2">
        <v>0.93</v>
      </c>
      <c r="W101" s="2">
        <v>0.41</v>
      </c>
      <c r="X101" s="2">
        <v>0.96</v>
      </c>
      <c r="Y101">
        <v>509</v>
      </c>
      <c r="Z101">
        <v>512</v>
      </c>
      <c r="AA101">
        <v>516</v>
      </c>
      <c r="AB101">
        <v>520</v>
      </c>
      <c r="AC101">
        <v>523</v>
      </c>
      <c r="AD101">
        <v>3.54</v>
      </c>
      <c r="AE101">
        <v>3.69</v>
      </c>
      <c r="AF101">
        <v>3.83</v>
      </c>
      <c r="AG101">
        <v>3.95</v>
      </c>
      <c r="AH101">
        <v>3.99</v>
      </c>
      <c r="AI101">
        <v>3.4</v>
      </c>
      <c r="AJ101">
        <v>3.61</v>
      </c>
      <c r="AK101">
        <v>3.79</v>
      </c>
      <c r="AL101">
        <v>3.94</v>
      </c>
      <c r="AM101">
        <v>4</v>
      </c>
      <c r="AN101">
        <v>5248</v>
      </c>
      <c r="AO101">
        <v>3932</v>
      </c>
      <c r="AP101">
        <v>168</v>
      </c>
      <c r="AQ101">
        <v>9348</v>
      </c>
      <c r="AR101">
        <v>648</v>
      </c>
      <c r="AS101">
        <v>222</v>
      </c>
      <c r="AT101">
        <v>0</v>
      </c>
      <c r="AU101">
        <v>870</v>
      </c>
      <c r="AV101">
        <v>109</v>
      </c>
      <c r="AW101">
        <v>27</v>
      </c>
      <c r="AX101">
        <v>2</v>
      </c>
      <c r="AY101">
        <v>138</v>
      </c>
      <c r="AZ101" s="66">
        <v>0.1</v>
      </c>
      <c r="BA101" s="5">
        <v>12</v>
      </c>
      <c r="BB101">
        <v>0</v>
      </c>
      <c r="BC101">
        <v>56</v>
      </c>
      <c r="BD101">
        <v>76</v>
      </c>
      <c r="BE101">
        <v>5</v>
      </c>
      <c r="BF101">
        <v>1</v>
      </c>
      <c r="BG101" t="s">
        <v>299</v>
      </c>
      <c r="BH101" t="s">
        <v>714</v>
      </c>
      <c r="BI101" t="s">
        <v>715</v>
      </c>
      <c r="BJ101" t="s">
        <v>561</v>
      </c>
      <c r="BK101" s="66">
        <v>0.19</v>
      </c>
      <c r="BM101">
        <v>0</v>
      </c>
      <c r="BN101" t="s">
        <v>720</v>
      </c>
      <c r="BO101">
        <f t="shared" si="7"/>
        <v>0.20999999999999996</v>
      </c>
      <c r="BP101">
        <f t="shared" si="8"/>
        <v>3</v>
      </c>
      <c r="BQ101" s="20">
        <f t="shared" si="9"/>
        <v>0.40579710144927539</v>
      </c>
      <c r="BR101" s="20">
        <f t="shared" si="10"/>
        <v>0.59420289855072461</v>
      </c>
    </row>
    <row r="102" spans="1:70">
      <c r="A102">
        <f t="shared" si="11"/>
        <v>96</v>
      </c>
      <c r="B102" t="s">
        <v>265</v>
      </c>
      <c r="C102" t="s">
        <v>716</v>
      </c>
      <c r="D102" t="s">
        <v>717</v>
      </c>
      <c r="E102" t="str">
        <f t="shared" si="6"/>
        <v>CA</v>
      </c>
      <c r="F102" t="s">
        <v>316</v>
      </c>
      <c r="G102" t="s">
        <v>718</v>
      </c>
      <c r="H102">
        <v>161</v>
      </c>
      <c r="I102" t="s">
        <v>299</v>
      </c>
      <c r="J102" s="5" t="s">
        <v>303</v>
      </c>
      <c r="K102" t="s">
        <v>299</v>
      </c>
      <c r="L102" s="5" t="s">
        <v>303</v>
      </c>
      <c r="M102" s="5" t="s">
        <v>304</v>
      </c>
      <c r="N102" s="5" t="s">
        <v>303</v>
      </c>
      <c r="O102" s="5" t="s">
        <v>303</v>
      </c>
      <c r="P102" t="s">
        <v>28</v>
      </c>
      <c r="Q102" t="s">
        <v>304</v>
      </c>
      <c r="R102" t="s">
        <v>719</v>
      </c>
      <c r="S102" s="2">
        <v>0.88</v>
      </c>
      <c r="T102" s="2">
        <v>0</v>
      </c>
      <c r="U102" s="2">
        <v>0.84</v>
      </c>
      <c r="V102" s="2">
        <v>0.89</v>
      </c>
      <c r="W102" s="2">
        <v>0.36</v>
      </c>
      <c r="X102" s="2">
        <v>0.97</v>
      </c>
      <c r="Y102">
        <v>509</v>
      </c>
      <c r="Z102">
        <v>513</v>
      </c>
      <c r="AA102">
        <v>517</v>
      </c>
      <c r="AB102">
        <v>520</v>
      </c>
      <c r="AC102">
        <v>523</v>
      </c>
      <c r="AD102">
        <v>3.64</v>
      </c>
      <c r="AE102">
        <v>3.78</v>
      </c>
      <c r="AF102">
        <v>3.88</v>
      </c>
      <c r="AG102">
        <v>3.96</v>
      </c>
      <c r="AH102">
        <v>3.99</v>
      </c>
      <c r="AI102">
        <v>3.57</v>
      </c>
      <c r="AJ102">
        <v>3.73</v>
      </c>
      <c r="AK102">
        <v>3.87</v>
      </c>
      <c r="AL102">
        <v>3.96</v>
      </c>
      <c r="AM102">
        <v>4</v>
      </c>
      <c r="AN102">
        <v>4525</v>
      </c>
      <c r="AO102">
        <v>5203</v>
      </c>
      <c r="AP102">
        <v>152</v>
      </c>
      <c r="AQ102">
        <v>9880</v>
      </c>
      <c r="AR102">
        <v>404</v>
      </c>
      <c r="AS102">
        <v>197</v>
      </c>
      <c r="AT102">
        <v>0</v>
      </c>
      <c r="AU102">
        <v>601</v>
      </c>
      <c r="AV102">
        <v>138</v>
      </c>
      <c r="AW102">
        <v>36</v>
      </c>
      <c r="AX102">
        <v>3</v>
      </c>
      <c r="AY102">
        <v>177</v>
      </c>
      <c r="AZ102" s="66">
        <v>7.0000000000000007E-2</v>
      </c>
      <c r="BA102" s="5">
        <v>15</v>
      </c>
      <c r="BB102">
        <v>0</v>
      </c>
      <c r="BC102">
        <v>107</v>
      </c>
      <c r="BD102">
        <v>68</v>
      </c>
      <c r="BE102">
        <v>2</v>
      </c>
      <c r="BF102">
        <v>0</v>
      </c>
      <c r="BG102" t="s">
        <v>304</v>
      </c>
      <c r="BH102" s="19" t="s">
        <v>721</v>
      </c>
      <c r="BI102" t="s">
        <v>341</v>
      </c>
      <c r="BJ102" t="s">
        <v>299</v>
      </c>
      <c r="BK102" s="66">
        <v>0.09</v>
      </c>
      <c r="BM102">
        <v>0</v>
      </c>
      <c r="BN102" t="s">
        <v>720</v>
      </c>
      <c r="BO102">
        <f t="shared" si="7"/>
        <v>0.16000000000000014</v>
      </c>
      <c r="BP102">
        <f t="shared" si="8"/>
        <v>4</v>
      </c>
      <c r="BQ102" s="20">
        <f t="shared" si="9"/>
        <v>0.60451977401129942</v>
      </c>
      <c r="BR102" s="20">
        <f t="shared" si="10"/>
        <v>0.39548022598870058</v>
      </c>
    </row>
    <row r="103" spans="1:70">
      <c r="A103">
        <f t="shared" si="11"/>
        <v>97</v>
      </c>
      <c r="B103" t="s">
        <v>265</v>
      </c>
      <c r="C103" t="s">
        <v>722</v>
      </c>
      <c r="D103" t="s">
        <v>723</v>
      </c>
      <c r="E103" t="str">
        <f t="shared" si="6"/>
        <v>FL</v>
      </c>
      <c r="F103" t="s">
        <v>316</v>
      </c>
      <c r="G103" t="s">
        <v>302</v>
      </c>
      <c r="H103">
        <v>120</v>
      </c>
      <c r="I103" t="s">
        <v>304</v>
      </c>
      <c r="J103" s="5" t="s">
        <v>724</v>
      </c>
      <c r="K103" t="s">
        <v>304</v>
      </c>
      <c r="L103" s="5" t="s">
        <v>725</v>
      </c>
      <c r="M103" s="5" t="s">
        <v>304</v>
      </c>
      <c r="N103" s="5">
        <v>3</v>
      </c>
      <c r="O103" s="5" t="s">
        <v>726</v>
      </c>
      <c r="P103" t="s">
        <v>28</v>
      </c>
      <c r="Q103" t="s">
        <v>304</v>
      </c>
      <c r="R103" t="s">
        <v>727</v>
      </c>
      <c r="S103" s="2">
        <v>0.92</v>
      </c>
      <c r="T103" s="2">
        <v>0.02</v>
      </c>
      <c r="U103" s="2">
        <v>0.94</v>
      </c>
      <c r="V103" s="2">
        <v>0.95</v>
      </c>
      <c r="W103" s="2">
        <v>0.45</v>
      </c>
      <c r="X103" s="2">
        <v>0.96</v>
      </c>
      <c r="Y103">
        <v>511</v>
      </c>
      <c r="Z103">
        <v>513</v>
      </c>
      <c r="AA103">
        <v>515</v>
      </c>
      <c r="AB103">
        <v>518</v>
      </c>
      <c r="AC103">
        <v>521</v>
      </c>
      <c r="AD103">
        <v>3.64</v>
      </c>
      <c r="AE103">
        <v>3.78</v>
      </c>
      <c r="AF103">
        <v>3.9</v>
      </c>
      <c r="AG103">
        <v>3.98</v>
      </c>
      <c r="AH103">
        <v>4</v>
      </c>
      <c r="AI103">
        <v>3.56</v>
      </c>
      <c r="AJ103">
        <v>3.71</v>
      </c>
      <c r="AK103">
        <v>3.87</v>
      </c>
      <c r="AL103">
        <v>3.97</v>
      </c>
      <c r="AM103">
        <v>4</v>
      </c>
      <c r="AN103">
        <v>2799</v>
      </c>
      <c r="AO103">
        <v>3128</v>
      </c>
      <c r="AP103">
        <v>5</v>
      </c>
      <c r="AQ103">
        <v>5932</v>
      </c>
      <c r="AR103">
        <v>327</v>
      </c>
      <c r="AS103">
        <v>173</v>
      </c>
      <c r="AT103">
        <v>0</v>
      </c>
      <c r="AU103">
        <v>500</v>
      </c>
      <c r="AV103">
        <v>79</v>
      </c>
      <c r="AW103">
        <v>41</v>
      </c>
      <c r="AX103">
        <v>0</v>
      </c>
      <c r="AY103">
        <v>120</v>
      </c>
      <c r="AZ103" s="66">
        <v>0.08</v>
      </c>
      <c r="BA103" s="5" t="s">
        <v>728</v>
      </c>
      <c r="BB103">
        <v>0</v>
      </c>
      <c r="BC103">
        <v>91</v>
      </c>
      <c r="BD103">
        <v>26</v>
      </c>
      <c r="BE103">
        <v>3</v>
      </c>
      <c r="BF103">
        <v>0</v>
      </c>
      <c r="BG103" t="s">
        <v>304</v>
      </c>
      <c r="BH103" t="s">
        <v>729</v>
      </c>
      <c r="BI103" t="s">
        <v>730</v>
      </c>
      <c r="BJ103" t="s">
        <v>731</v>
      </c>
      <c r="BK103" s="66">
        <v>0.26</v>
      </c>
      <c r="BM103">
        <v>2</v>
      </c>
      <c r="BN103" t="s">
        <v>727</v>
      </c>
      <c r="BO103">
        <f t="shared" si="7"/>
        <v>0.14999999999999991</v>
      </c>
      <c r="BP103">
        <f t="shared" si="8"/>
        <v>2</v>
      </c>
      <c r="BQ103" s="20">
        <f t="shared" si="9"/>
        <v>0.7583333333333333</v>
      </c>
      <c r="BR103" s="20">
        <f t="shared" si="10"/>
        <v>0.24166666666666667</v>
      </c>
    </row>
    <row r="104" spans="1:70">
      <c r="A104">
        <f t="shared" si="11"/>
        <v>98</v>
      </c>
      <c r="B104" t="s">
        <v>265</v>
      </c>
      <c r="C104" t="s">
        <v>732</v>
      </c>
      <c r="D104" t="s">
        <v>185</v>
      </c>
      <c r="E104" t="str">
        <f t="shared" si="6"/>
        <v>IL</v>
      </c>
      <c r="F104" t="s">
        <v>267</v>
      </c>
      <c r="G104" t="s">
        <v>302</v>
      </c>
      <c r="H104">
        <v>90</v>
      </c>
      <c r="I104" t="s">
        <v>299</v>
      </c>
      <c r="J104" s="5" t="s">
        <v>733</v>
      </c>
      <c r="K104" t="s">
        <v>299</v>
      </c>
      <c r="L104" s="5" t="s">
        <v>734</v>
      </c>
      <c r="M104" s="5" t="s">
        <v>304</v>
      </c>
      <c r="N104" s="5" t="s">
        <v>303</v>
      </c>
      <c r="O104" s="5" t="s">
        <v>735</v>
      </c>
      <c r="P104" t="s">
        <v>28</v>
      </c>
      <c r="Q104" t="s">
        <v>304</v>
      </c>
      <c r="R104" t="s">
        <v>736</v>
      </c>
      <c r="S104" s="2">
        <v>0.92</v>
      </c>
      <c r="T104" s="2">
        <v>0.01</v>
      </c>
      <c r="U104" s="2">
        <v>0.87</v>
      </c>
      <c r="V104" s="2">
        <v>0.89</v>
      </c>
      <c r="W104" s="2">
        <v>0.37</v>
      </c>
      <c r="X104" s="2">
        <v>0.98</v>
      </c>
      <c r="Y104">
        <v>512</v>
      </c>
      <c r="Z104">
        <v>516</v>
      </c>
      <c r="AA104">
        <v>521</v>
      </c>
      <c r="AB104">
        <v>523</v>
      </c>
      <c r="AC104">
        <v>525</v>
      </c>
      <c r="AD104">
        <v>3.64</v>
      </c>
      <c r="AE104">
        <v>3.81</v>
      </c>
      <c r="AF104">
        <v>3.93</v>
      </c>
      <c r="AG104">
        <v>3.98</v>
      </c>
      <c r="AH104">
        <v>4</v>
      </c>
      <c r="AI104">
        <v>3.51</v>
      </c>
      <c r="AJ104">
        <v>3.76</v>
      </c>
      <c r="AK104">
        <v>3.92</v>
      </c>
      <c r="AL104" t="s">
        <v>686</v>
      </c>
      <c r="AM104" t="s">
        <v>686</v>
      </c>
      <c r="AN104">
        <v>852</v>
      </c>
      <c r="AO104">
        <v>5991</v>
      </c>
      <c r="AP104">
        <v>518</v>
      </c>
      <c r="AQ104">
        <v>7361</v>
      </c>
      <c r="AR104">
        <v>76</v>
      </c>
      <c r="AS104">
        <v>564</v>
      </c>
      <c r="AT104">
        <v>0</v>
      </c>
      <c r="AU104">
        <v>640</v>
      </c>
      <c r="AV104">
        <v>20</v>
      </c>
      <c r="AW104">
        <v>70</v>
      </c>
      <c r="AX104">
        <v>0</v>
      </c>
      <c r="AY104">
        <v>90</v>
      </c>
      <c r="AZ104" s="66">
        <v>0.1</v>
      </c>
      <c r="BA104" s="5">
        <v>1</v>
      </c>
      <c r="BB104">
        <v>0</v>
      </c>
      <c r="BC104">
        <v>59</v>
      </c>
      <c r="BD104">
        <v>30</v>
      </c>
      <c r="BE104">
        <v>1</v>
      </c>
      <c r="BF104">
        <v>0</v>
      </c>
      <c r="BG104" t="s">
        <v>304</v>
      </c>
      <c r="BH104" t="s">
        <v>737</v>
      </c>
      <c r="BI104" t="s">
        <v>341</v>
      </c>
      <c r="BJ104" t="s">
        <v>269</v>
      </c>
      <c r="BK104" s="66">
        <v>0.13</v>
      </c>
      <c r="BM104">
        <v>1</v>
      </c>
      <c r="BN104" t="s">
        <v>22</v>
      </c>
      <c r="BO104">
        <f t="shared" si="7"/>
        <v>0.25</v>
      </c>
      <c r="BP104">
        <f t="shared" si="8"/>
        <v>4</v>
      </c>
      <c r="BQ104" s="20">
        <f t="shared" si="9"/>
        <v>0.65555555555555556</v>
      </c>
      <c r="BR104" s="20">
        <f t="shared" si="10"/>
        <v>0.34444444444444444</v>
      </c>
    </row>
    <row r="105" spans="1:70">
      <c r="A105">
        <f t="shared" si="11"/>
        <v>99</v>
      </c>
      <c r="B105" t="s">
        <v>265</v>
      </c>
      <c r="C105" t="s">
        <v>738</v>
      </c>
      <c r="D105" t="s">
        <v>739</v>
      </c>
      <c r="E105" t="str">
        <f t="shared" si="6"/>
        <v>OH</v>
      </c>
      <c r="F105" t="s">
        <v>316</v>
      </c>
      <c r="G105" t="s">
        <v>302</v>
      </c>
      <c r="H105">
        <v>180</v>
      </c>
      <c r="I105" t="s">
        <v>299</v>
      </c>
      <c r="J105" s="5" t="s">
        <v>303</v>
      </c>
      <c r="K105" t="s">
        <v>299</v>
      </c>
      <c r="L105" s="5" t="s">
        <v>303</v>
      </c>
      <c r="M105" s="5" t="s">
        <v>303</v>
      </c>
      <c r="N105" s="5" t="s">
        <v>303</v>
      </c>
      <c r="O105" s="5" t="s">
        <v>303</v>
      </c>
      <c r="P105" t="s">
        <v>28</v>
      </c>
      <c r="Q105" t="s">
        <v>304</v>
      </c>
      <c r="R105" t="s">
        <v>740</v>
      </c>
      <c r="S105" s="2">
        <v>0.87</v>
      </c>
      <c r="T105" s="2">
        <v>0</v>
      </c>
      <c r="U105" s="2">
        <v>0.92</v>
      </c>
      <c r="V105" s="2">
        <v>0.86</v>
      </c>
      <c r="W105" s="2">
        <v>0.41</v>
      </c>
      <c r="X105" s="2">
        <v>0.94</v>
      </c>
      <c r="Y105">
        <v>508</v>
      </c>
      <c r="Z105">
        <v>513</v>
      </c>
      <c r="AA105">
        <v>517</v>
      </c>
      <c r="AB105">
        <v>520</v>
      </c>
      <c r="AC105">
        <v>523</v>
      </c>
      <c r="AD105">
        <v>3.43</v>
      </c>
      <c r="AE105">
        <v>3.67</v>
      </c>
      <c r="AF105">
        <v>3.83</v>
      </c>
      <c r="AG105">
        <v>3.94</v>
      </c>
      <c r="AH105">
        <v>4</v>
      </c>
      <c r="AI105">
        <v>3.3</v>
      </c>
      <c r="AJ105">
        <v>3.54</v>
      </c>
      <c r="AK105">
        <v>3.8</v>
      </c>
      <c r="AL105">
        <v>3.93</v>
      </c>
      <c r="AM105">
        <v>4</v>
      </c>
      <c r="AN105">
        <v>1271</v>
      </c>
      <c r="AO105">
        <v>4845</v>
      </c>
      <c r="AP105">
        <v>21</v>
      </c>
      <c r="AQ105">
        <v>6137</v>
      </c>
      <c r="AR105">
        <v>208</v>
      </c>
      <c r="AS105">
        <v>344</v>
      </c>
      <c r="AT105">
        <v>0</v>
      </c>
      <c r="AU105">
        <v>552</v>
      </c>
      <c r="AV105">
        <v>75</v>
      </c>
      <c r="AW105">
        <v>105</v>
      </c>
      <c r="AX105">
        <v>0</v>
      </c>
      <c r="AY105">
        <v>180</v>
      </c>
      <c r="AZ105" s="66">
        <v>0.18</v>
      </c>
      <c r="BA105" s="5">
        <v>15</v>
      </c>
      <c r="BB105">
        <v>0</v>
      </c>
      <c r="BC105">
        <v>107</v>
      </c>
      <c r="BD105">
        <v>67</v>
      </c>
      <c r="BE105">
        <v>6</v>
      </c>
      <c r="BF105">
        <v>0</v>
      </c>
      <c r="BG105" t="s">
        <v>299</v>
      </c>
      <c r="BH105" t="s">
        <v>741</v>
      </c>
      <c r="BI105" t="s">
        <v>742</v>
      </c>
      <c r="BJ105" t="s">
        <v>743</v>
      </c>
      <c r="BK105" s="66">
        <v>0.08</v>
      </c>
      <c r="BM105">
        <v>5</v>
      </c>
      <c r="BN105" t="s">
        <v>740</v>
      </c>
      <c r="BO105">
        <f t="shared" si="7"/>
        <v>0.24000000000000021</v>
      </c>
      <c r="BP105">
        <f t="shared" si="8"/>
        <v>5</v>
      </c>
      <c r="BQ105" s="20">
        <f t="shared" si="9"/>
        <v>0.59444444444444444</v>
      </c>
      <c r="BR105" s="20">
        <f t="shared" si="10"/>
        <v>0.40555555555555556</v>
      </c>
    </row>
    <row r="106" spans="1:70">
      <c r="A106">
        <f t="shared" si="11"/>
        <v>100</v>
      </c>
      <c r="B106" t="s">
        <v>265</v>
      </c>
      <c r="C106" t="s">
        <v>744</v>
      </c>
      <c r="D106" t="s">
        <v>745</v>
      </c>
      <c r="E106" t="str">
        <f t="shared" si="6"/>
        <v>CO</v>
      </c>
      <c r="F106" t="s">
        <v>316</v>
      </c>
      <c r="G106" t="s">
        <v>302</v>
      </c>
      <c r="H106">
        <v>184</v>
      </c>
      <c r="I106" t="s">
        <v>299</v>
      </c>
      <c r="J106" s="5" t="s">
        <v>303</v>
      </c>
      <c r="K106" t="s">
        <v>299</v>
      </c>
      <c r="L106" s="5" t="s">
        <v>303</v>
      </c>
      <c r="M106" s="5" t="s">
        <v>304</v>
      </c>
      <c r="N106" s="5" t="s">
        <v>303</v>
      </c>
      <c r="O106" s="5" t="s">
        <v>303</v>
      </c>
      <c r="P106" t="s">
        <v>27</v>
      </c>
      <c r="Q106" t="s">
        <v>304</v>
      </c>
      <c r="R106" t="s">
        <v>746</v>
      </c>
      <c r="S106" s="2">
        <v>0.86</v>
      </c>
      <c r="T106" s="2">
        <v>0.02</v>
      </c>
      <c r="U106" s="2">
        <v>0.86</v>
      </c>
      <c r="V106" s="2">
        <v>0.88</v>
      </c>
      <c r="W106" s="2">
        <v>0.55000000000000004</v>
      </c>
      <c r="X106" s="2">
        <v>0.94</v>
      </c>
      <c r="Y106">
        <v>509</v>
      </c>
      <c r="Z106">
        <v>511</v>
      </c>
      <c r="AA106">
        <v>515</v>
      </c>
      <c r="AB106">
        <v>519</v>
      </c>
      <c r="AC106">
        <v>522</v>
      </c>
      <c r="AD106">
        <v>3.5</v>
      </c>
      <c r="AE106">
        <v>3.7</v>
      </c>
      <c r="AF106">
        <v>3.82</v>
      </c>
      <c r="AG106">
        <v>3.94</v>
      </c>
      <c r="AH106">
        <v>3.99</v>
      </c>
      <c r="AI106">
        <v>3.37</v>
      </c>
      <c r="AJ106">
        <v>3.62</v>
      </c>
      <c r="AK106">
        <v>3.77</v>
      </c>
      <c r="AL106">
        <v>3.92</v>
      </c>
      <c r="AM106">
        <v>4</v>
      </c>
      <c r="AN106">
        <v>859</v>
      </c>
      <c r="AO106">
        <v>12648</v>
      </c>
      <c r="AP106">
        <v>599</v>
      </c>
      <c r="AQ106">
        <v>14106</v>
      </c>
      <c r="AR106">
        <v>204</v>
      </c>
      <c r="AS106">
        <v>527</v>
      </c>
      <c r="AT106">
        <v>13</v>
      </c>
      <c r="AU106">
        <v>744</v>
      </c>
      <c r="AV106">
        <v>84</v>
      </c>
      <c r="AW106">
        <v>94</v>
      </c>
      <c r="AX106">
        <v>4</v>
      </c>
      <c r="AY106">
        <v>182</v>
      </c>
      <c r="AZ106" s="66">
        <v>0.15</v>
      </c>
      <c r="BA106" s="5" t="s">
        <v>269</v>
      </c>
      <c r="BB106">
        <v>0</v>
      </c>
      <c r="BC106">
        <v>73</v>
      </c>
      <c r="BD106">
        <v>95</v>
      </c>
      <c r="BE106">
        <v>14</v>
      </c>
      <c r="BF106">
        <v>0</v>
      </c>
      <c r="BG106" t="s">
        <v>304</v>
      </c>
      <c r="BH106" t="s">
        <v>747</v>
      </c>
      <c r="BI106" t="s">
        <v>748</v>
      </c>
      <c r="BJ106" t="s">
        <v>749</v>
      </c>
      <c r="BK106" s="66">
        <v>0.15</v>
      </c>
      <c r="BM106">
        <v>2</v>
      </c>
      <c r="BN106" t="s">
        <v>720</v>
      </c>
      <c r="BO106">
        <f t="shared" si="7"/>
        <v>0.25</v>
      </c>
      <c r="BP106">
        <f t="shared" si="8"/>
        <v>2</v>
      </c>
      <c r="BQ106" s="20">
        <f t="shared" si="9"/>
        <v>0.40109890109890112</v>
      </c>
      <c r="BR106" s="20">
        <f t="shared" si="10"/>
        <v>0.59890109890109888</v>
      </c>
    </row>
    <row r="107" spans="1:70">
      <c r="A107">
        <f t="shared" si="11"/>
        <v>101</v>
      </c>
      <c r="B107" t="s">
        <v>265</v>
      </c>
      <c r="C107" t="s">
        <v>750</v>
      </c>
      <c r="D107" t="s">
        <v>751</v>
      </c>
      <c r="E107" t="str">
        <f t="shared" si="6"/>
        <v>CT</v>
      </c>
      <c r="F107" t="s">
        <v>316</v>
      </c>
      <c r="G107" t="s">
        <v>269</v>
      </c>
      <c r="H107">
        <v>110</v>
      </c>
      <c r="I107" t="s">
        <v>299</v>
      </c>
      <c r="J107" s="5" t="s">
        <v>303</v>
      </c>
      <c r="K107" t="s">
        <v>299</v>
      </c>
      <c r="L107" s="5" t="s">
        <v>303</v>
      </c>
      <c r="M107" s="5" t="s">
        <v>304</v>
      </c>
      <c r="N107" s="5" t="s">
        <v>303</v>
      </c>
      <c r="O107" s="5" t="s">
        <v>752</v>
      </c>
      <c r="P107" t="s">
        <v>28</v>
      </c>
      <c r="Q107" t="s">
        <v>304</v>
      </c>
      <c r="R107" t="s">
        <v>695</v>
      </c>
      <c r="S107" s="2">
        <v>0.85</v>
      </c>
      <c r="T107" s="2">
        <v>0.03</v>
      </c>
      <c r="U107" s="2">
        <v>0.89</v>
      </c>
      <c r="V107" s="2">
        <v>0.86</v>
      </c>
      <c r="W107" s="2">
        <v>0.51</v>
      </c>
      <c r="X107" s="2">
        <v>0.95</v>
      </c>
      <c r="Y107">
        <v>506</v>
      </c>
      <c r="Z107">
        <v>509</v>
      </c>
      <c r="AA107">
        <v>513</v>
      </c>
      <c r="AB107">
        <v>516</v>
      </c>
      <c r="AC107">
        <v>520</v>
      </c>
      <c r="AD107">
        <v>3.59</v>
      </c>
      <c r="AE107">
        <v>3.68</v>
      </c>
      <c r="AF107">
        <v>3.82</v>
      </c>
      <c r="AG107">
        <v>3.92</v>
      </c>
      <c r="AH107">
        <v>3.98</v>
      </c>
      <c r="AI107">
        <v>3.5</v>
      </c>
      <c r="AJ107">
        <v>3.62</v>
      </c>
      <c r="AK107">
        <v>3.78</v>
      </c>
      <c r="AL107">
        <v>3.91</v>
      </c>
      <c r="AM107">
        <v>3.98</v>
      </c>
      <c r="AN107">
        <v>608</v>
      </c>
      <c r="AO107">
        <v>3627</v>
      </c>
      <c r="AP107">
        <v>484</v>
      </c>
      <c r="AQ107">
        <v>4719</v>
      </c>
      <c r="AR107">
        <v>200</v>
      </c>
      <c r="AS107">
        <v>146</v>
      </c>
      <c r="AT107">
        <v>4</v>
      </c>
      <c r="AU107">
        <v>350</v>
      </c>
      <c r="AV107">
        <v>89</v>
      </c>
      <c r="AW107">
        <v>20</v>
      </c>
      <c r="AX107">
        <v>1</v>
      </c>
      <c r="AY107">
        <v>110</v>
      </c>
      <c r="AZ107" s="66">
        <v>0.06</v>
      </c>
      <c r="BA107" s="5">
        <v>4</v>
      </c>
      <c r="BB107">
        <v>0</v>
      </c>
      <c r="BC107">
        <v>59</v>
      </c>
      <c r="BD107">
        <v>50</v>
      </c>
      <c r="BE107">
        <v>1</v>
      </c>
      <c r="BF107">
        <v>0</v>
      </c>
      <c r="BG107" t="s">
        <v>304</v>
      </c>
      <c r="BH107" t="s">
        <v>753</v>
      </c>
      <c r="BI107" t="s">
        <v>341</v>
      </c>
      <c r="BJ107" t="s">
        <v>299</v>
      </c>
      <c r="BK107" s="66">
        <v>0.16</v>
      </c>
      <c r="BM107">
        <v>2</v>
      </c>
      <c r="BN107" t="s">
        <v>754</v>
      </c>
      <c r="BO107">
        <f t="shared" si="7"/>
        <v>0.12000000000000011</v>
      </c>
      <c r="BP107">
        <f t="shared" si="8"/>
        <v>3</v>
      </c>
      <c r="BQ107" s="20">
        <f t="shared" si="9"/>
        <v>0.53636363636363638</v>
      </c>
      <c r="BR107" s="20">
        <f t="shared" si="10"/>
        <v>0.46363636363636362</v>
      </c>
    </row>
    <row r="108" spans="1:70">
      <c r="A108">
        <f t="shared" si="11"/>
        <v>102</v>
      </c>
      <c r="B108" t="s">
        <v>265</v>
      </c>
      <c r="C108" t="s">
        <v>755</v>
      </c>
      <c r="D108" t="s">
        <v>756</v>
      </c>
      <c r="E108" t="str">
        <f t="shared" si="6"/>
        <v>FL</v>
      </c>
      <c r="F108" t="s">
        <v>316</v>
      </c>
      <c r="G108" t="s">
        <v>302</v>
      </c>
      <c r="H108">
        <v>135</v>
      </c>
      <c r="I108" t="s">
        <v>304</v>
      </c>
      <c r="J108" s="5">
        <v>495</v>
      </c>
      <c r="K108" t="s">
        <v>299</v>
      </c>
      <c r="L108" s="5" t="s">
        <v>303</v>
      </c>
      <c r="M108" s="5" t="s">
        <v>304</v>
      </c>
      <c r="N108" s="5" t="s">
        <v>303</v>
      </c>
      <c r="O108" s="5" t="s">
        <v>303</v>
      </c>
      <c r="P108" t="s">
        <v>28</v>
      </c>
      <c r="Q108" t="s">
        <v>304</v>
      </c>
      <c r="R108" t="s">
        <v>695</v>
      </c>
      <c r="S108" s="2">
        <v>0.88</v>
      </c>
      <c r="T108" s="2">
        <v>0.02</v>
      </c>
      <c r="U108" s="2">
        <v>0.9</v>
      </c>
      <c r="V108" s="2">
        <v>0.92</v>
      </c>
      <c r="W108" s="2">
        <v>0.4</v>
      </c>
      <c r="X108" s="2">
        <v>0.94</v>
      </c>
      <c r="Y108">
        <v>510</v>
      </c>
      <c r="Z108">
        <v>513</v>
      </c>
      <c r="AA108">
        <v>516</v>
      </c>
      <c r="AB108">
        <v>518</v>
      </c>
      <c r="AC108">
        <v>521</v>
      </c>
      <c r="AD108">
        <v>3.54</v>
      </c>
      <c r="AE108">
        <v>3.74</v>
      </c>
      <c r="AF108">
        <v>3.88</v>
      </c>
      <c r="AG108">
        <v>3.97</v>
      </c>
      <c r="AH108">
        <v>4</v>
      </c>
      <c r="AI108">
        <v>3.42</v>
      </c>
      <c r="AJ108">
        <v>3.64</v>
      </c>
      <c r="AK108">
        <v>3.85</v>
      </c>
      <c r="AL108">
        <v>3.97</v>
      </c>
      <c r="AM108">
        <v>4</v>
      </c>
      <c r="AN108">
        <v>2799</v>
      </c>
      <c r="AO108">
        <v>2553</v>
      </c>
      <c r="AP108">
        <v>21</v>
      </c>
      <c r="AQ108">
        <v>5373</v>
      </c>
      <c r="AR108">
        <v>279</v>
      </c>
      <c r="AS108">
        <v>70</v>
      </c>
      <c r="AT108">
        <v>0</v>
      </c>
      <c r="AU108">
        <v>349</v>
      </c>
      <c r="AV108">
        <v>143</v>
      </c>
      <c r="AW108">
        <v>20</v>
      </c>
      <c r="AX108">
        <v>0</v>
      </c>
      <c r="AY108">
        <v>163</v>
      </c>
      <c r="AZ108" s="66">
        <v>0.14000000000000001</v>
      </c>
      <c r="BA108" s="5">
        <v>13</v>
      </c>
      <c r="BB108">
        <v>0</v>
      </c>
      <c r="BC108">
        <v>102</v>
      </c>
      <c r="BD108">
        <v>57</v>
      </c>
      <c r="BE108">
        <v>3</v>
      </c>
      <c r="BF108">
        <v>1</v>
      </c>
      <c r="BG108" t="s">
        <v>299</v>
      </c>
      <c r="BH108" t="s">
        <v>758</v>
      </c>
      <c r="BI108" t="s">
        <v>759</v>
      </c>
      <c r="BJ108" t="s">
        <v>760</v>
      </c>
      <c r="BK108" s="66">
        <v>0.33</v>
      </c>
      <c r="BM108">
        <v>2</v>
      </c>
      <c r="BN108" t="s">
        <v>757</v>
      </c>
      <c r="BO108">
        <f t="shared" si="7"/>
        <v>0.2200000000000002</v>
      </c>
      <c r="BP108">
        <f t="shared" si="8"/>
        <v>3</v>
      </c>
      <c r="BQ108" s="20">
        <f t="shared" si="9"/>
        <v>0.62576687116564422</v>
      </c>
      <c r="BR108" s="20">
        <f t="shared" si="10"/>
        <v>0.37423312883435583</v>
      </c>
    </row>
    <row r="109" spans="1:70">
      <c r="A109">
        <f t="shared" si="11"/>
        <v>103</v>
      </c>
      <c r="B109" t="s">
        <v>265</v>
      </c>
      <c r="C109" t="s">
        <v>761</v>
      </c>
      <c r="D109" t="s">
        <v>762</v>
      </c>
      <c r="E109" t="str">
        <f t="shared" si="6"/>
        <v>HI</v>
      </c>
      <c r="F109" t="s">
        <v>316</v>
      </c>
      <c r="G109" s="19" t="s">
        <v>763</v>
      </c>
      <c r="H109">
        <v>77</v>
      </c>
      <c r="I109" t="s">
        <v>299</v>
      </c>
      <c r="J109" s="5" t="s">
        <v>303</v>
      </c>
      <c r="K109" t="s">
        <v>299</v>
      </c>
      <c r="L109" s="5" t="s">
        <v>303</v>
      </c>
      <c r="M109" s="5" t="s">
        <v>304</v>
      </c>
      <c r="N109" s="5" t="s">
        <v>303</v>
      </c>
      <c r="O109" s="5" t="s">
        <v>764</v>
      </c>
      <c r="P109" t="s">
        <v>44</v>
      </c>
      <c r="Q109" t="s">
        <v>304</v>
      </c>
      <c r="R109" t="s">
        <v>765</v>
      </c>
      <c r="S109" s="2">
        <v>0.82</v>
      </c>
      <c r="T109" s="2">
        <v>0.03</v>
      </c>
      <c r="U109" s="2">
        <v>0.89</v>
      </c>
      <c r="V109" s="2">
        <v>0.86</v>
      </c>
      <c r="W109" s="2">
        <v>0.55000000000000004</v>
      </c>
      <c r="X109" s="2">
        <v>0.91</v>
      </c>
      <c r="Y109">
        <v>509</v>
      </c>
      <c r="Z109">
        <v>511</v>
      </c>
      <c r="AA109">
        <v>514</v>
      </c>
      <c r="AB109">
        <v>517</v>
      </c>
      <c r="AC109">
        <v>520</v>
      </c>
      <c r="AD109">
        <v>3.46</v>
      </c>
      <c r="AE109">
        <v>3.69</v>
      </c>
      <c r="AF109">
        <v>3.83</v>
      </c>
      <c r="AG109">
        <v>3.94</v>
      </c>
      <c r="AH109">
        <v>3.98</v>
      </c>
      <c r="AI109">
        <v>3.27</v>
      </c>
      <c r="AJ109">
        <v>3.59</v>
      </c>
      <c r="AK109">
        <v>3.8</v>
      </c>
      <c r="AL109">
        <v>3.92</v>
      </c>
      <c r="AM109">
        <v>3.99</v>
      </c>
      <c r="AN109">
        <v>271</v>
      </c>
      <c r="AO109">
        <v>2278</v>
      </c>
      <c r="AP109">
        <v>344</v>
      </c>
      <c r="AQ109">
        <v>2893</v>
      </c>
      <c r="AR109">
        <v>228</v>
      </c>
      <c r="AS109">
        <v>96</v>
      </c>
      <c r="AT109">
        <v>0</v>
      </c>
      <c r="AU109">
        <v>324</v>
      </c>
      <c r="AV109">
        <v>61</v>
      </c>
      <c r="AW109">
        <v>15</v>
      </c>
      <c r="AX109">
        <v>1</v>
      </c>
      <c r="AY109">
        <v>77</v>
      </c>
      <c r="AZ109" s="66">
        <v>0.13</v>
      </c>
      <c r="BA109" s="5">
        <v>7</v>
      </c>
      <c r="BB109">
        <v>1</v>
      </c>
      <c r="BC109">
        <v>36</v>
      </c>
      <c r="BD109">
        <v>38</v>
      </c>
      <c r="BE109">
        <v>2</v>
      </c>
      <c r="BF109">
        <v>0</v>
      </c>
      <c r="BG109" t="s">
        <v>299</v>
      </c>
      <c r="BH109" t="s">
        <v>269</v>
      </c>
      <c r="BI109" t="s">
        <v>766</v>
      </c>
      <c r="BJ109" t="s">
        <v>299</v>
      </c>
      <c r="BK109" s="66">
        <v>0.31</v>
      </c>
      <c r="BM109">
        <v>0</v>
      </c>
      <c r="BN109" t="s">
        <v>767</v>
      </c>
      <c r="BO109">
        <f t="shared" si="7"/>
        <v>0.31999999999999984</v>
      </c>
      <c r="BP109">
        <f t="shared" si="8"/>
        <v>2</v>
      </c>
      <c r="BQ109" s="20">
        <f t="shared" si="9"/>
        <v>0.48051948051948051</v>
      </c>
      <c r="BR109" s="20">
        <f t="shared" si="10"/>
        <v>0.51948051948051943</v>
      </c>
    </row>
    <row r="110" spans="1:70">
      <c r="A110">
        <f t="shared" si="11"/>
        <v>104</v>
      </c>
      <c r="B110" t="s">
        <v>265</v>
      </c>
      <c r="C110" t="s">
        <v>768</v>
      </c>
      <c r="D110" t="s">
        <v>25</v>
      </c>
      <c r="E110" t="str">
        <f t="shared" si="6"/>
        <v>TX</v>
      </c>
      <c r="F110" t="s">
        <v>316</v>
      </c>
      <c r="G110" t="s">
        <v>302</v>
      </c>
      <c r="H110">
        <v>60</v>
      </c>
      <c r="I110" t="s">
        <v>303</v>
      </c>
      <c r="J110" s="5" t="s">
        <v>303</v>
      </c>
      <c r="K110" t="s">
        <v>303</v>
      </c>
      <c r="L110" s="5" t="s">
        <v>303</v>
      </c>
      <c r="M110" s="5" t="s">
        <v>303</v>
      </c>
      <c r="N110" s="5" t="s">
        <v>303</v>
      </c>
      <c r="O110" s="5" t="s">
        <v>303</v>
      </c>
      <c r="P110" t="s">
        <v>28</v>
      </c>
      <c r="Q110" t="s">
        <v>304</v>
      </c>
      <c r="R110" t="s">
        <v>769</v>
      </c>
      <c r="S110" s="2">
        <v>0.9</v>
      </c>
      <c r="T110" s="2">
        <v>0</v>
      </c>
      <c r="U110" s="2">
        <v>0.83</v>
      </c>
      <c r="V110" s="2">
        <v>0.76</v>
      </c>
      <c r="W110" s="2">
        <v>0.61</v>
      </c>
      <c r="X110" s="2">
        <v>0.83</v>
      </c>
      <c r="Y110">
        <v>498</v>
      </c>
      <c r="Z110">
        <v>499</v>
      </c>
      <c r="AA110">
        <v>506</v>
      </c>
      <c r="AB110">
        <v>510</v>
      </c>
      <c r="AC110">
        <v>514</v>
      </c>
      <c r="AD110">
        <v>3.29</v>
      </c>
      <c r="AE110">
        <v>3.39</v>
      </c>
      <c r="AF110">
        <v>3.59</v>
      </c>
      <c r="AG110">
        <v>3.73</v>
      </c>
      <c r="AH110">
        <v>3.91</v>
      </c>
      <c r="AI110">
        <v>3.06</v>
      </c>
      <c r="AJ110">
        <v>3.16</v>
      </c>
      <c r="AK110">
        <v>3.39</v>
      </c>
      <c r="AL110">
        <v>3.6</v>
      </c>
      <c r="AM110">
        <v>3.93</v>
      </c>
      <c r="AN110">
        <v>4732</v>
      </c>
      <c r="AO110">
        <v>1175</v>
      </c>
      <c r="AP110">
        <v>34</v>
      </c>
      <c r="AQ110">
        <v>5941</v>
      </c>
      <c r="AR110">
        <v>212</v>
      </c>
      <c r="AS110">
        <v>8</v>
      </c>
      <c r="AT110">
        <v>0</v>
      </c>
      <c r="AU110">
        <v>220</v>
      </c>
      <c r="AV110">
        <v>29</v>
      </c>
      <c r="AW110">
        <v>1</v>
      </c>
      <c r="AX110">
        <v>0</v>
      </c>
      <c r="AY110">
        <v>30</v>
      </c>
      <c r="AZ110" s="66">
        <v>0.3</v>
      </c>
      <c r="BA110" s="5" t="s">
        <v>269</v>
      </c>
      <c r="BB110">
        <v>0</v>
      </c>
      <c r="BC110">
        <v>7</v>
      </c>
      <c r="BD110">
        <v>20</v>
      </c>
      <c r="BE110">
        <v>3</v>
      </c>
      <c r="BF110">
        <v>0</v>
      </c>
      <c r="BG110" t="s">
        <v>686</v>
      </c>
      <c r="BH110" t="s">
        <v>269</v>
      </c>
      <c r="BI110" t="s">
        <v>269</v>
      </c>
      <c r="BJ110" t="s">
        <v>269</v>
      </c>
      <c r="BK110" s="5" t="s">
        <v>686</v>
      </c>
      <c r="BM110">
        <v>0</v>
      </c>
      <c r="BN110" t="s">
        <v>770</v>
      </c>
      <c r="BO110">
        <f t="shared" si="7"/>
        <v>0.10000000000000009</v>
      </c>
      <c r="BP110">
        <f t="shared" si="8"/>
        <v>1</v>
      </c>
      <c r="BQ110" s="20">
        <f t="shared" si="9"/>
        <v>0.23333333333333334</v>
      </c>
      <c r="BR110" s="20">
        <f t="shared" si="10"/>
        <v>0.76666666666666672</v>
      </c>
    </row>
    <row r="111" spans="1:70">
      <c r="A111">
        <f t="shared" si="11"/>
        <v>105</v>
      </c>
      <c r="B111" t="s">
        <v>265</v>
      </c>
      <c r="C111" t="s">
        <v>771</v>
      </c>
      <c r="D111" t="s">
        <v>185</v>
      </c>
      <c r="E111" t="str">
        <f t="shared" si="6"/>
        <v>IL</v>
      </c>
      <c r="F111" t="s">
        <v>316</v>
      </c>
      <c r="G111" t="s">
        <v>772</v>
      </c>
      <c r="H111">
        <v>300</v>
      </c>
      <c r="I111" t="s">
        <v>303</v>
      </c>
      <c r="J111" s="5" t="s">
        <v>303</v>
      </c>
      <c r="K111" t="s">
        <v>304</v>
      </c>
      <c r="L111" s="5" t="s">
        <v>773</v>
      </c>
      <c r="M111" s="5" t="s">
        <v>304</v>
      </c>
      <c r="N111" s="5">
        <v>2.9</v>
      </c>
      <c r="O111" s="5" t="s">
        <v>774</v>
      </c>
      <c r="P111" t="s">
        <v>775</v>
      </c>
      <c r="Q111" t="s">
        <v>304</v>
      </c>
      <c r="R111" t="s">
        <v>776</v>
      </c>
      <c r="S111" s="2">
        <v>0.84</v>
      </c>
      <c r="T111" s="2">
        <v>0.02</v>
      </c>
      <c r="U111" s="2">
        <v>0.76</v>
      </c>
      <c r="V111" s="2">
        <v>0.83</v>
      </c>
      <c r="W111" s="2">
        <v>0.53</v>
      </c>
      <c r="X111" s="2">
        <v>0.91</v>
      </c>
      <c r="Y111">
        <v>502</v>
      </c>
      <c r="Z111">
        <v>506</v>
      </c>
      <c r="AA111">
        <v>511</v>
      </c>
      <c r="AB111">
        <v>515</v>
      </c>
      <c r="AC111">
        <v>519</v>
      </c>
      <c r="AD111">
        <v>3.26</v>
      </c>
      <c r="AE111">
        <v>3.5</v>
      </c>
      <c r="AF111">
        <v>3.7</v>
      </c>
      <c r="AG111">
        <v>3.89</v>
      </c>
      <c r="AH111">
        <v>3.98</v>
      </c>
      <c r="AI111">
        <v>3.08</v>
      </c>
      <c r="AJ111">
        <v>3.37</v>
      </c>
      <c r="AK111">
        <v>3.63</v>
      </c>
      <c r="AL111">
        <v>3.87</v>
      </c>
      <c r="AM111">
        <v>3.99</v>
      </c>
      <c r="AN111">
        <v>1991</v>
      </c>
      <c r="AO111">
        <v>5096</v>
      </c>
      <c r="AP111">
        <v>488</v>
      </c>
      <c r="AQ111">
        <v>7575</v>
      </c>
      <c r="AR111">
        <v>413</v>
      </c>
      <c r="AS111">
        <v>374</v>
      </c>
      <c r="AT111">
        <v>46</v>
      </c>
      <c r="AU111">
        <v>833</v>
      </c>
      <c r="AV111">
        <v>213</v>
      </c>
      <c r="AW111">
        <v>80</v>
      </c>
      <c r="AX111">
        <v>22</v>
      </c>
      <c r="AY111">
        <v>315</v>
      </c>
      <c r="AZ111" s="66">
        <v>0.19</v>
      </c>
      <c r="BA111" s="5">
        <v>52</v>
      </c>
      <c r="BB111">
        <v>0</v>
      </c>
      <c r="BC111">
        <v>169</v>
      </c>
      <c r="BD111">
        <v>125</v>
      </c>
      <c r="BE111">
        <v>21</v>
      </c>
      <c r="BF111">
        <v>0</v>
      </c>
      <c r="BG111" t="s">
        <v>299</v>
      </c>
      <c r="BH111" t="s">
        <v>777</v>
      </c>
      <c r="BI111" t="s">
        <v>778</v>
      </c>
      <c r="BJ111" t="s">
        <v>779</v>
      </c>
      <c r="BK111" s="66">
        <v>0.09</v>
      </c>
      <c r="BM111">
        <v>2</v>
      </c>
      <c r="BN111" t="s">
        <v>780</v>
      </c>
      <c r="BO111">
        <f t="shared" si="7"/>
        <v>0.29000000000000004</v>
      </c>
      <c r="BP111">
        <f t="shared" si="8"/>
        <v>4</v>
      </c>
      <c r="BQ111" s="20">
        <f t="shared" si="9"/>
        <v>0.53650793650793649</v>
      </c>
      <c r="BR111" s="20">
        <f t="shared" si="10"/>
        <v>0.46349206349206351</v>
      </c>
    </row>
    <row r="112" spans="1:70">
      <c r="A112">
        <f t="shared" si="11"/>
        <v>106</v>
      </c>
      <c r="B112" t="s">
        <v>265</v>
      </c>
      <c r="C112" t="s">
        <v>781</v>
      </c>
      <c r="D112" t="s">
        <v>782</v>
      </c>
      <c r="E112" t="str">
        <f t="shared" si="6"/>
        <v>IA</v>
      </c>
      <c r="F112" t="s">
        <v>316</v>
      </c>
      <c r="G112" t="s">
        <v>302</v>
      </c>
      <c r="H112">
        <v>152</v>
      </c>
      <c r="I112" t="s">
        <v>304</v>
      </c>
      <c r="J112" s="5" t="s">
        <v>783</v>
      </c>
      <c r="K112" t="s">
        <v>304</v>
      </c>
      <c r="L112" s="5" t="s">
        <v>784</v>
      </c>
      <c r="M112" s="5" t="s">
        <v>304</v>
      </c>
      <c r="N112" s="5">
        <v>2</v>
      </c>
      <c r="O112" s="5" t="s">
        <v>303</v>
      </c>
      <c r="P112" t="s">
        <v>28</v>
      </c>
      <c r="Q112" t="s">
        <v>304</v>
      </c>
      <c r="R112" t="s">
        <v>785</v>
      </c>
      <c r="S112" s="2">
        <v>0.88</v>
      </c>
      <c r="T112" s="2">
        <v>0</v>
      </c>
      <c r="U112" s="2">
        <v>0.95</v>
      </c>
      <c r="V112" s="2">
        <v>0.92</v>
      </c>
      <c r="W112" s="2">
        <v>0.48</v>
      </c>
      <c r="X112" s="2">
        <v>0.94</v>
      </c>
      <c r="Y112">
        <v>509</v>
      </c>
      <c r="Z112">
        <v>512</v>
      </c>
      <c r="AA112">
        <v>517</v>
      </c>
      <c r="AB112">
        <v>522</v>
      </c>
      <c r="AC112">
        <v>523</v>
      </c>
      <c r="AD112">
        <v>3.53</v>
      </c>
      <c r="AE112">
        <v>3.75</v>
      </c>
      <c r="AF112">
        <v>3.9</v>
      </c>
      <c r="AG112">
        <v>3.97</v>
      </c>
      <c r="AH112">
        <v>4</v>
      </c>
      <c r="AI112">
        <v>3.43</v>
      </c>
      <c r="AJ112">
        <v>3.7</v>
      </c>
      <c r="AK112">
        <v>3.87</v>
      </c>
      <c r="AL112">
        <v>3.98</v>
      </c>
      <c r="AM112">
        <v>4</v>
      </c>
      <c r="AN112">
        <v>340</v>
      </c>
      <c r="AO112">
        <v>3843</v>
      </c>
      <c r="AP112">
        <v>5</v>
      </c>
      <c r="AQ112">
        <v>4188</v>
      </c>
      <c r="AR112">
        <v>239</v>
      </c>
      <c r="AS112">
        <v>487</v>
      </c>
      <c r="AT112">
        <v>0</v>
      </c>
      <c r="AU112">
        <v>726</v>
      </c>
      <c r="AV112">
        <v>101</v>
      </c>
      <c r="AW112">
        <v>51</v>
      </c>
      <c r="AX112">
        <v>0</v>
      </c>
      <c r="AY112">
        <v>152</v>
      </c>
      <c r="AZ112" s="66">
        <v>0.13</v>
      </c>
      <c r="BA112" s="5" t="s">
        <v>786</v>
      </c>
      <c r="BB112">
        <v>0</v>
      </c>
      <c r="BC112">
        <v>95</v>
      </c>
      <c r="BD112">
        <v>54</v>
      </c>
      <c r="BE112">
        <v>3</v>
      </c>
      <c r="BF112">
        <v>0</v>
      </c>
      <c r="BG112" t="s">
        <v>299</v>
      </c>
      <c r="BH112" t="s">
        <v>269</v>
      </c>
      <c r="BI112" t="s">
        <v>787</v>
      </c>
      <c r="BJ112" t="s">
        <v>299</v>
      </c>
      <c r="BK112" s="66">
        <v>0.14000000000000001</v>
      </c>
      <c r="BM112">
        <v>1</v>
      </c>
      <c r="BN112" t="s">
        <v>788</v>
      </c>
      <c r="BO112">
        <f t="shared" si="7"/>
        <v>0.27</v>
      </c>
      <c r="BP112">
        <f t="shared" si="8"/>
        <v>3</v>
      </c>
      <c r="BQ112" s="20">
        <f t="shared" si="9"/>
        <v>0.625</v>
      </c>
      <c r="BR112" s="20">
        <f t="shared" si="10"/>
        <v>0.375</v>
      </c>
    </row>
    <row r="113" spans="1:70">
      <c r="A113">
        <f t="shared" si="11"/>
        <v>107</v>
      </c>
      <c r="B113" t="s">
        <v>265</v>
      </c>
      <c r="C113" t="s">
        <v>789</v>
      </c>
      <c r="D113" t="s">
        <v>790</v>
      </c>
      <c r="E113" t="str">
        <f t="shared" si="6"/>
        <v>KS</v>
      </c>
      <c r="F113" t="s">
        <v>316</v>
      </c>
      <c r="G113" t="s">
        <v>302</v>
      </c>
      <c r="H113">
        <v>211</v>
      </c>
      <c r="I113" t="s">
        <v>299</v>
      </c>
      <c r="J113" s="5" t="s">
        <v>791</v>
      </c>
      <c r="K113" t="s">
        <v>299</v>
      </c>
      <c r="L113" s="5" t="s">
        <v>792</v>
      </c>
      <c r="M113" s="5" t="s">
        <v>304</v>
      </c>
      <c r="N113" s="5" t="s">
        <v>303</v>
      </c>
      <c r="O113" s="5" t="s">
        <v>793</v>
      </c>
      <c r="P113" t="s">
        <v>28</v>
      </c>
      <c r="Q113" t="s">
        <v>304</v>
      </c>
      <c r="R113" t="s">
        <v>794</v>
      </c>
      <c r="S113" s="2">
        <v>0.79</v>
      </c>
      <c r="T113" s="2">
        <v>0.02</v>
      </c>
      <c r="U113" s="2">
        <v>0.86</v>
      </c>
      <c r="V113" s="2">
        <v>0.73</v>
      </c>
      <c r="W113" s="2">
        <v>0.56000000000000005</v>
      </c>
      <c r="X113" s="2">
        <v>0.72</v>
      </c>
      <c r="Y113">
        <v>503</v>
      </c>
      <c r="Z113">
        <v>507</v>
      </c>
      <c r="AA113">
        <v>510</v>
      </c>
      <c r="AB113">
        <v>515</v>
      </c>
      <c r="AC113">
        <v>519</v>
      </c>
      <c r="AD113">
        <v>3.56</v>
      </c>
      <c r="AE113">
        <v>3.72</v>
      </c>
      <c r="AF113">
        <v>3.88</v>
      </c>
      <c r="AG113">
        <v>3.97</v>
      </c>
      <c r="AH113">
        <v>4</v>
      </c>
      <c r="AI113">
        <v>3.36</v>
      </c>
      <c r="AJ113">
        <v>3.66</v>
      </c>
      <c r="AK113">
        <v>3.85</v>
      </c>
      <c r="AL113">
        <v>3.97</v>
      </c>
      <c r="AM113">
        <v>4</v>
      </c>
      <c r="AN113">
        <v>558</v>
      </c>
      <c r="AO113">
        <v>2695</v>
      </c>
      <c r="AP113">
        <v>21</v>
      </c>
      <c r="AQ113">
        <v>3274</v>
      </c>
      <c r="AR113">
        <v>406</v>
      </c>
      <c r="AS113">
        <v>213</v>
      </c>
      <c r="AT113">
        <v>0</v>
      </c>
      <c r="AU113">
        <v>619</v>
      </c>
      <c r="AV113">
        <v>180</v>
      </c>
      <c r="AW113">
        <v>29</v>
      </c>
      <c r="AX113">
        <v>2</v>
      </c>
      <c r="AY113">
        <v>211</v>
      </c>
      <c r="AZ113" s="66">
        <v>0.08</v>
      </c>
      <c r="BA113" s="5">
        <v>12</v>
      </c>
      <c r="BB113">
        <v>0</v>
      </c>
      <c r="BC113">
        <v>151</v>
      </c>
      <c r="BD113">
        <v>48</v>
      </c>
      <c r="BE113">
        <v>9</v>
      </c>
      <c r="BF113">
        <v>3</v>
      </c>
      <c r="BG113" t="s">
        <v>299</v>
      </c>
      <c r="BH113" t="s">
        <v>795</v>
      </c>
      <c r="BI113" t="s">
        <v>796</v>
      </c>
      <c r="BJ113" t="s">
        <v>304</v>
      </c>
      <c r="BK113" s="66">
        <v>0.21</v>
      </c>
      <c r="BM113">
        <v>0</v>
      </c>
      <c r="BN113" t="s">
        <v>797</v>
      </c>
      <c r="BO113">
        <f t="shared" si="7"/>
        <v>0.30000000000000027</v>
      </c>
      <c r="BP113">
        <f t="shared" si="8"/>
        <v>4</v>
      </c>
      <c r="BQ113" s="20">
        <f t="shared" si="9"/>
        <v>0.71563981042654023</v>
      </c>
      <c r="BR113" s="20">
        <f t="shared" si="10"/>
        <v>0.28436018957345971</v>
      </c>
    </row>
    <row r="114" spans="1:70">
      <c r="A114">
        <f t="shared" si="11"/>
        <v>108</v>
      </c>
      <c r="B114" t="s">
        <v>265</v>
      </c>
      <c r="C114" t="s">
        <v>798</v>
      </c>
      <c r="D114" t="s">
        <v>799</v>
      </c>
      <c r="E114" t="str">
        <f t="shared" si="6"/>
        <v>KY</v>
      </c>
      <c r="F114" t="s">
        <v>316</v>
      </c>
      <c r="G114" t="s">
        <v>302</v>
      </c>
      <c r="H114">
        <v>201</v>
      </c>
      <c r="I114" t="s">
        <v>304</v>
      </c>
      <c r="J114" s="5" t="s">
        <v>800</v>
      </c>
      <c r="K114" t="s">
        <v>304</v>
      </c>
      <c r="L114" s="5" t="s">
        <v>800</v>
      </c>
      <c r="M114" s="5" t="s">
        <v>304</v>
      </c>
      <c r="N114" s="5">
        <v>3</v>
      </c>
      <c r="O114" s="5" t="s">
        <v>801</v>
      </c>
      <c r="P114" t="s">
        <v>28</v>
      </c>
      <c r="Q114" t="s">
        <v>429</v>
      </c>
      <c r="R114" t="s">
        <v>802</v>
      </c>
      <c r="S114" s="2">
        <v>0.78</v>
      </c>
      <c r="T114" s="2">
        <v>0.01</v>
      </c>
      <c r="U114" s="2">
        <v>0.92</v>
      </c>
      <c r="V114" s="2">
        <v>0.7</v>
      </c>
      <c r="W114" s="2">
        <v>0.45</v>
      </c>
      <c r="X114" s="2">
        <v>0.77</v>
      </c>
      <c r="Y114">
        <v>500</v>
      </c>
      <c r="Z114">
        <v>503</v>
      </c>
      <c r="AA114">
        <v>507</v>
      </c>
      <c r="AB114">
        <v>512</v>
      </c>
      <c r="AC114">
        <v>516</v>
      </c>
      <c r="AD114">
        <v>3.48</v>
      </c>
      <c r="AE114">
        <v>3.68</v>
      </c>
      <c r="AF114">
        <v>3.83</v>
      </c>
      <c r="AG114">
        <v>3.94</v>
      </c>
      <c r="AH114">
        <v>4</v>
      </c>
      <c r="AI114">
        <v>3.26</v>
      </c>
      <c r="AJ114">
        <v>3.57</v>
      </c>
      <c r="AK114">
        <v>3.76</v>
      </c>
      <c r="AL114">
        <v>3.93</v>
      </c>
      <c r="AM114">
        <v>4</v>
      </c>
      <c r="AN114">
        <v>586</v>
      </c>
      <c r="AO114">
        <v>3082</v>
      </c>
      <c r="AP114">
        <v>124</v>
      </c>
      <c r="AQ114">
        <v>3792</v>
      </c>
      <c r="AR114">
        <v>338</v>
      </c>
      <c r="AS114">
        <v>219</v>
      </c>
      <c r="AT114">
        <v>4</v>
      </c>
      <c r="AU114">
        <v>561</v>
      </c>
      <c r="AV114">
        <v>166</v>
      </c>
      <c r="AW114">
        <v>35</v>
      </c>
      <c r="AX114">
        <v>0</v>
      </c>
      <c r="AY114">
        <v>201</v>
      </c>
      <c r="AZ114" s="66">
        <v>0.08</v>
      </c>
      <c r="BA114" s="5" t="s">
        <v>269</v>
      </c>
      <c r="BB114">
        <v>0</v>
      </c>
      <c r="BC114">
        <v>155</v>
      </c>
      <c r="BD114">
        <v>39</v>
      </c>
      <c r="BE114">
        <v>5</v>
      </c>
      <c r="BF114">
        <v>2</v>
      </c>
      <c r="BG114" t="s">
        <v>299</v>
      </c>
      <c r="BH114" t="s">
        <v>299</v>
      </c>
      <c r="BI114" t="s">
        <v>341</v>
      </c>
      <c r="BJ114" t="s">
        <v>803</v>
      </c>
      <c r="BK114" s="66">
        <v>0.16</v>
      </c>
      <c r="BM114">
        <v>1</v>
      </c>
      <c r="BN114" t="s">
        <v>802</v>
      </c>
      <c r="BO114">
        <f t="shared" si="7"/>
        <v>0.31000000000000005</v>
      </c>
      <c r="BP114">
        <f t="shared" si="8"/>
        <v>3</v>
      </c>
      <c r="BQ114" s="20">
        <f t="shared" si="9"/>
        <v>0.77114427860696522</v>
      </c>
      <c r="BR114" s="20">
        <f t="shared" si="10"/>
        <v>0.22885572139303484</v>
      </c>
    </row>
    <row r="115" spans="1:70">
      <c r="A115">
        <f t="shared" si="11"/>
        <v>109</v>
      </c>
      <c r="B115" t="s">
        <v>265</v>
      </c>
      <c r="C115" t="s">
        <v>804</v>
      </c>
      <c r="D115" t="s">
        <v>805</v>
      </c>
      <c r="E115" t="str">
        <f t="shared" si="6"/>
        <v>KY</v>
      </c>
      <c r="F115" t="s">
        <v>316</v>
      </c>
      <c r="G115" t="s">
        <v>302</v>
      </c>
      <c r="H115">
        <v>162</v>
      </c>
      <c r="I115" t="s">
        <v>304</v>
      </c>
      <c r="J115" s="5" t="s">
        <v>806</v>
      </c>
      <c r="K115" t="s">
        <v>304</v>
      </c>
      <c r="L115" s="5" t="s">
        <v>807</v>
      </c>
      <c r="M115" s="5" t="s">
        <v>304</v>
      </c>
      <c r="N115" s="5">
        <v>3.5</v>
      </c>
      <c r="O115" s="5" t="s">
        <v>808</v>
      </c>
      <c r="P115" t="s">
        <v>28</v>
      </c>
      <c r="Q115" t="s">
        <v>304</v>
      </c>
      <c r="R115" t="s">
        <v>809</v>
      </c>
      <c r="S115" s="2">
        <v>0.79</v>
      </c>
      <c r="T115" s="2">
        <v>0.01</v>
      </c>
      <c r="U115" s="2">
        <v>0.89</v>
      </c>
      <c r="V115" s="2">
        <v>0.75</v>
      </c>
      <c r="W115" s="2">
        <v>0.51</v>
      </c>
      <c r="X115" s="2">
        <v>0.8</v>
      </c>
      <c r="Y115">
        <v>501</v>
      </c>
      <c r="Z115">
        <v>505</v>
      </c>
      <c r="AA115">
        <v>508</v>
      </c>
      <c r="AB115">
        <v>513</v>
      </c>
      <c r="AC115">
        <v>516</v>
      </c>
      <c r="AD115">
        <v>3.27</v>
      </c>
      <c r="AE115">
        <v>3.56</v>
      </c>
      <c r="AF115">
        <v>3.77</v>
      </c>
      <c r="AG115">
        <v>3.92</v>
      </c>
      <c r="AH115">
        <v>3.98</v>
      </c>
      <c r="AI115">
        <v>3.06</v>
      </c>
      <c r="AJ115">
        <v>3.42</v>
      </c>
      <c r="AK115">
        <v>3.7</v>
      </c>
      <c r="AL115">
        <v>3.91</v>
      </c>
      <c r="AM115">
        <v>3.99</v>
      </c>
      <c r="AN115">
        <v>519</v>
      </c>
      <c r="AO115">
        <v>4534</v>
      </c>
      <c r="AP115">
        <v>64</v>
      </c>
      <c r="AQ115">
        <v>5117</v>
      </c>
      <c r="AR115">
        <v>304</v>
      </c>
      <c r="AS115">
        <v>156</v>
      </c>
      <c r="AT115">
        <v>0</v>
      </c>
      <c r="AU115">
        <v>460</v>
      </c>
      <c r="AV115">
        <v>117</v>
      </c>
      <c r="AW115">
        <v>44</v>
      </c>
      <c r="AX115">
        <v>0</v>
      </c>
      <c r="AY115">
        <v>161</v>
      </c>
      <c r="AZ115" s="66">
        <v>0.19</v>
      </c>
      <c r="BA115" s="5">
        <v>9</v>
      </c>
      <c r="BB115">
        <v>0</v>
      </c>
      <c r="BC115">
        <v>99</v>
      </c>
      <c r="BD115">
        <v>52</v>
      </c>
      <c r="BE115">
        <v>9</v>
      </c>
      <c r="BF115">
        <v>1</v>
      </c>
      <c r="BG115" t="s">
        <v>299</v>
      </c>
      <c r="BH115" t="s">
        <v>810</v>
      </c>
      <c r="BI115" t="s">
        <v>811</v>
      </c>
      <c r="BJ115" t="s">
        <v>812</v>
      </c>
      <c r="BK115" s="66">
        <v>0.28999999999999998</v>
      </c>
      <c r="BM115">
        <v>0</v>
      </c>
      <c r="BN115" t="s">
        <v>813</v>
      </c>
      <c r="BO115">
        <f t="shared" si="7"/>
        <v>0.35999999999999988</v>
      </c>
      <c r="BP115">
        <f t="shared" si="8"/>
        <v>4</v>
      </c>
      <c r="BQ115" s="20">
        <f t="shared" si="9"/>
        <v>0.6149068322981367</v>
      </c>
      <c r="BR115" s="20">
        <f t="shared" si="10"/>
        <v>0.38509316770186336</v>
      </c>
    </row>
    <row r="116" spans="1:70">
      <c r="A116">
        <f t="shared" si="11"/>
        <v>110</v>
      </c>
      <c r="B116" t="s">
        <v>265</v>
      </c>
      <c r="C116" t="s">
        <v>814</v>
      </c>
      <c r="D116" t="s">
        <v>120</v>
      </c>
      <c r="E116" t="str">
        <f t="shared" si="6"/>
        <v>MD</v>
      </c>
      <c r="F116" t="s">
        <v>316</v>
      </c>
      <c r="G116" t="s">
        <v>302</v>
      </c>
      <c r="H116">
        <v>150</v>
      </c>
      <c r="I116" t="s">
        <v>299</v>
      </c>
      <c r="J116" s="5" t="s">
        <v>815</v>
      </c>
      <c r="K116" t="s">
        <v>299</v>
      </c>
      <c r="L116" s="5" t="s">
        <v>816</v>
      </c>
      <c r="M116" s="5" t="s">
        <v>304</v>
      </c>
      <c r="N116" s="5">
        <v>2</v>
      </c>
      <c r="O116" s="5" t="s">
        <v>817</v>
      </c>
      <c r="P116" t="s">
        <v>28</v>
      </c>
      <c r="Q116" t="s">
        <v>304</v>
      </c>
      <c r="R116" t="s">
        <v>695</v>
      </c>
      <c r="S116" s="2">
        <v>0.94</v>
      </c>
      <c r="T116" s="2">
        <v>0</v>
      </c>
      <c r="U116" s="2">
        <v>0.9</v>
      </c>
      <c r="V116" s="2">
        <v>0.84</v>
      </c>
      <c r="W116" s="2">
        <v>0.52</v>
      </c>
      <c r="X116" s="2">
        <v>0.97</v>
      </c>
      <c r="Y116">
        <v>507</v>
      </c>
      <c r="Z116">
        <v>510</v>
      </c>
      <c r="AA116">
        <v>514</v>
      </c>
      <c r="AB116">
        <v>518</v>
      </c>
      <c r="AC116">
        <v>521</v>
      </c>
      <c r="AD116">
        <v>3.6</v>
      </c>
      <c r="AE116">
        <v>3.72</v>
      </c>
      <c r="AF116">
        <v>3.83</v>
      </c>
      <c r="AG116">
        <v>3.93</v>
      </c>
      <c r="AH116">
        <v>3.97</v>
      </c>
      <c r="AI116">
        <v>3.47</v>
      </c>
      <c r="AJ116">
        <v>3.63</v>
      </c>
      <c r="AK116">
        <v>3.77</v>
      </c>
      <c r="AL116">
        <v>3.92</v>
      </c>
      <c r="AM116">
        <v>3.98</v>
      </c>
      <c r="AN116">
        <v>1162</v>
      </c>
      <c r="AO116">
        <v>4826</v>
      </c>
      <c r="AP116">
        <v>253</v>
      </c>
      <c r="AQ116">
        <v>6241</v>
      </c>
      <c r="AR116">
        <v>247</v>
      </c>
      <c r="AS116">
        <v>245</v>
      </c>
      <c r="AT116">
        <v>0</v>
      </c>
      <c r="AU116">
        <v>492</v>
      </c>
      <c r="AV116">
        <v>117</v>
      </c>
      <c r="AW116">
        <v>22</v>
      </c>
      <c r="AX116">
        <v>1</v>
      </c>
      <c r="AY116">
        <v>140</v>
      </c>
      <c r="AZ116" s="66">
        <v>0.08</v>
      </c>
      <c r="BA116" s="5">
        <v>18</v>
      </c>
      <c r="BB116">
        <v>0</v>
      </c>
      <c r="BC116">
        <v>93</v>
      </c>
      <c r="BD116">
        <v>43</v>
      </c>
      <c r="BE116">
        <v>3</v>
      </c>
      <c r="BF116">
        <v>1</v>
      </c>
      <c r="BG116" t="s">
        <v>304</v>
      </c>
      <c r="BH116" t="s">
        <v>818</v>
      </c>
      <c r="BI116" t="s">
        <v>819</v>
      </c>
      <c r="BJ116" t="s">
        <v>820</v>
      </c>
      <c r="BK116" s="66">
        <v>0.03</v>
      </c>
      <c r="BM116">
        <v>3</v>
      </c>
      <c r="BN116" t="s">
        <v>720</v>
      </c>
      <c r="BO116">
        <f t="shared" si="7"/>
        <v>0.1599999999999997</v>
      </c>
      <c r="BP116">
        <f t="shared" si="8"/>
        <v>3</v>
      </c>
      <c r="BQ116" s="20">
        <f t="shared" si="9"/>
        <v>0.66428571428571426</v>
      </c>
      <c r="BR116" s="20">
        <f t="shared" si="10"/>
        <v>0.33571428571428569</v>
      </c>
    </row>
    <row r="117" spans="1:70">
      <c r="A117">
        <f t="shared" si="11"/>
        <v>111</v>
      </c>
      <c r="B117" t="s">
        <v>265</v>
      </c>
      <c r="C117" t="s">
        <v>821</v>
      </c>
      <c r="D117" t="s">
        <v>822</v>
      </c>
      <c r="E117" t="str">
        <f t="shared" si="6"/>
        <v>MA</v>
      </c>
      <c r="F117" t="s">
        <v>316</v>
      </c>
      <c r="G117" t="s">
        <v>302</v>
      </c>
      <c r="H117">
        <v>175</v>
      </c>
      <c r="I117" t="s">
        <v>299</v>
      </c>
      <c r="J117" s="5" t="s">
        <v>303</v>
      </c>
      <c r="K117" t="s">
        <v>299</v>
      </c>
      <c r="L117" s="5" t="s">
        <v>303</v>
      </c>
      <c r="M117" s="5" t="s">
        <v>299</v>
      </c>
      <c r="N117" s="5" t="s">
        <v>303</v>
      </c>
      <c r="O117" s="5" t="s">
        <v>303</v>
      </c>
      <c r="P117" t="s">
        <v>28</v>
      </c>
      <c r="Q117" t="s">
        <v>304</v>
      </c>
      <c r="R117" t="s">
        <v>824</v>
      </c>
      <c r="S117" s="2">
        <v>0.87</v>
      </c>
      <c r="T117" s="2">
        <v>0.01</v>
      </c>
      <c r="U117" s="2">
        <v>0.88</v>
      </c>
      <c r="V117" s="2">
        <v>0.88</v>
      </c>
      <c r="W117" s="2">
        <v>0.56000000000000005</v>
      </c>
      <c r="X117" s="2">
        <v>0.97</v>
      </c>
      <c r="Y117">
        <v>510</v>
      </c>
      <c r="Z117">
        <v>512</v>
      </c>
      <c r="AA117">
        <v>516</v>
      </c>
      <c r="AB117">
        <v>519</v>
      </c>
      <c r="AC117">
        <v>522</v>
      </c>
      <c r="AD117">
        <v>3.56</v>
      </c>
      <c r="AE117">
        <v>3.7</v>
      </c>
      <c r="AF117">
        <v>3.82</v>
      </c>
      <c r="AG117">
        <v>3.92</v>
      </c>
      <c r="AH117">
        <v>3.97</v>
      </c>
      <c r="AI117">
        <v>3.41</v>
      </c>
      <c r="AJ117">
        <v>3.61</v>
      </c>
      <c r="AK117">
        <v>3.78</v>
      </c>
      <c r="AL117">
        <v>3.9</v>
      </c>
      <c r="AM117">
        <v>3.98</v>
      </c>
      <c r="AN117">
        <v>1213</v>
      </c>
      <c r="AO117">
        <v>3913</v>
      </c>
      <c r="AP117">
        <v>38</v>
      </c>
      <c r="AQ117">
        <v>5164</v>
      </c>
      <c r="AR117">
        <v>542</v>
      </c>
      <c r="AS117">
        <v>519</v>
      </c>
      <c r="AT117">
        <v>0</v>
      </c>
      <c r="AU117">
        <v>1061</v>
      </c>
      <c r="AV117">
        <v>107</v>
      </c>
      <c r="AW117">
        <v>54</v>
      </c>
      <c r="AX117">
        <v>1</v>
      </c>
      <c r="AY117">
        <v>162</v>
      </c>
      <c r="AZ117" s="66">
        <v>0.14000000000000001</v>
      </c>
      <c r="BA117" s="5">
        <v>23</v>
      </c>
      <c r="BB117">
        <v>0</v>
      </c>
      <c r="BC117">
        <v>70</v>
      </c>
      <c r="BD117">
        <v>91</v>
      </c>
      <c r="BE117">
        <v>1</v>
      </c>
      <c r="BF117">
        <v>0</v>
      </c>
      <c r="BG117" t="s">
        <v>304</v>
      </c>
      <c r="BH117" t="s">
        <v>825</v>
      </c>
      <c r="BI117" t="s">
        <v>826</v>
      </c>
      <c r="BJ117" t="s">
        <v>827</v>
      </c>
      <c r="BK117" s="66">
        <v>0.25</v>
      </c>
      <c r="BM117">
        <v>1</v>
      </c>
      <c r="BN117" t="s">
        <v>823</v>
      </c>
      <c r="BO117">
        <f t="shared" si="7"/>
        <v>0.19999999999999973</v>
      </c>
      <c r="BP117">
        <f t="shared" si="8"/>
        <v>2</v>
      </c>
      <c r="BQ117" s="20">
        <f t="shared" si="9"/>
        <v>0.43209876543209874</v>
      </c>
      <c r="BR117" s="20">
        <f t="shared" si="10"/>
        <v>0.5679012345679012</v>
      </c>
    </row>
    <row r="118" spans="1:70">
      <c r="A118">
        <f t="shared" si="11"/>
        <v>112</v>
      </c>
      <c r="B118" t="s">
        <v>265</v>
      </c>
      <c r="C118" t="s">
        <v>828</v>
      </c>
      <c r="D118" t="s">
        <v>86</v>
      </c>
      <c r="E118" t="str">
        <f t="shared" si="6"/>
        <v>FL</v>
      </c>
      <c r="F118" t="s">
        <v>267</v>
      </c>
      <c r="G118" t="s">
        <v>302</v>
      </c>
      <c r="H118">
        <v>198</v>
      </c>
      <c r="I118" t="s">
        <v>299</v>
      </c>
      <c r="J118" s="5" t="s">
        <v>829</v>
      </c>
      <c r="K118" t="s">
        <v>299</v>
      </c>
      <c r="L118" s="5" t="s">
        <v>830</v>
      </c>
      <c r="M118" s="5" t="s">
        <v>304</v>
      </c>
      <c r="N118" s="5">
        <v>3.2</v>
      </c>
      <c r="O118" s="5" t="s">
        <v>831</v>
      </c>
      <c r="P118" t="s">
        <v>27</v>
      </c>
      <c r="Q118" t="s">
        <v>304</v>
      </c>
      <c r="R118" t="s">
        <v>832</v>
      </c>
      <c r="S118" s="2">
        <v>0.88</v>
      </c>
      <c r="T118" s="2">
        <v>0</v>
      </c>
      <c r="U118" s="2">
        <v>0.92</v>
      </c>
      <c r="V118" s="2">
        <v>0.9</v>
      </c>
      <c r="W118" s="2">
        <v>0.44</v>
      </c>
      <c r="X118" s="2">
        <v>0.94</v>
      </c>
      <c r="Y118">
        <v>510</v>
      </c>
      <c r="Z118">
        <v>512</v>
      </c>
      <c r="AA118">
        <v>514</v>
      </c>
      <c r="AB118">
        <v>516</v>
      </c>
      <c r="AC118">
        <v>519</v>
      </c>
      <c r="AD118">
        <v>3.5</v>
      </c>
      <c r="AE118">
        <v>3.65</v>
      </c>
      <c r="AF118">
        <v>3.81</v>
      </c>
      <c r="AG118">
        <v>3.92</v>
      </c>
      <c r="AH118">
        <v>3.98</v>
      </c>
      <c r="AI118">
        <v>3.36</v>
      </c>
      <c r="AJ118">
        <v>3.55</v>
      </c>
      <c r="AK118">
        <v>3.75</v>
      </c>
      <c r="AL118">
        <v>3.91</v>
      </c>
      <c r="AM118">
        <v>3.98</v>
      </c>
      <c r="AN118">
        <v>2615</v>
      </c>
      <c r="AO118">
        <v>8663</v>
      </c>
      <c r="AP118">
        <v>115</v>
      </c>
      <c r="AQ118">
        <v>11393</v>
      </c>
      <c r="AR118">
        <v>245</v>
      </c>
      <c r="AS118">
        <v>289</v>
      </c>
      <c r="AT118">
        <v>0</v>
      </c>
      <c r="AU118">
        <v>534</v>
      </c>
      <c r="AV118">
        <v>100</v>
      </c>
      <c r="AW118">
        <v>105</v>
      </c>
      <c r="AX118">
        <v>0</v>
      </c>
      <c r="AY118">
        <v>205</v>
      </c>
      <c r="AZ118" s="66">
        <v>0.13</v>
      </c>
      <c r="BA118" s="5" t="s">
        <v>269</v>
      </c>
      <c r="BB118">
        <v>0</v>
      </c>
      <c r="BC118">
        <v>118</v>
      </c>
      <c r="BD118">
        <v>81</v>
      </c>
      <c r="BE118">
        <v>6</v>
      </c>
      <c r="BF118">
        <v>0</v>
      </c>
      <c r="BG118" t="s">
        <v>299</v>
      </c>
      <c r="BH118" t="s">
        <v>269</v>
      </c>
      <c r="BI118" t="s">
        <v>833</v>
      </c>
      <c r="BJ118" t="s">
        <v>834</v>
      </c>
      <c r="BK118" s="66">
        <v>0.44</v>
      </c>
      <c r="BM118">
        <v>0</v>
      </c>
      <c r="BN118" t="s">
        <v>22</v>
      </c>
      <c r="BO118">
        <f t="shared" si="7"/>
        <v>0.18999999999999995</v>
      </c>
      <c r="BP118">
        <f t="shared" si="8"/>
        <v>2</v>
      </c>
      <c r="BQ118" s="20">
        <f t="shared" si="9"/>
        <v>0.57560975609756093</v>
      </c>
      <c r="BR118" s="20">
        <f t="shared" si="10"/>
        <v>0.42439024390243901</v>
      </c>
    </row>
    <row r="119" spans="1:70">
      <c r="A119">
        <f t="shared" si="11"/>
        <v>113</v>
      </c>
      <c r="B119" t="s">
        <v>265</v>
      </c>
      <c r="C119" t="s">
        <v>835</v>
      </c>
      <c r="D119" t="s">
        <v>836</v>
      </c>
      <c r="E119" t="str">
        <f t="shared" ref="E119:E156" si="12">RIGHT(D119,2)</f>
        <v>MI</v>
      </c>
      <c r="F119" t="s">
        <v>316</v>
      </c>
      <c r="G119" t="s">
        <v>302</v>
      </c>
      <c r="H119">
        <v>170</v>
      </c>
      <c r="I119" t="s">
        <v>299</v>
      </c>
      <c r="J119" s="5" t="s">
        <v>303</v>
      </c>
      <c r="K119" t="s">
        <v>299</v>
      </c>
      <c r="L119" s="5" t="s">
        <v>303</v>
      </c>
      <c r="M119" s="5" t="s">
        <v>304</v>
      </c>
      <c r="N119" s="5">
        <v>2</v>
      </c>
      <c r="O119" s="5" t="s">
        <v>303</v>
      </c>
      <c r="P119" t="s">
        <v>28</v>
      </c>
      <c r="Q119" t="s">
        <v>304</v>
      </c>
      <c r="R119" t="s">
        <v>695</v>
      </c>
      <c r="S119" s="2">
        <v>0.88</v>
      </c>
      <c r="T119" s="2">
        <v>0.02</v>
      </c>
      <c r="U119" s="2">
        <v>0.87</v>
      </c>
      <c r="V119" s="2">
        <v>0.92</v>
      </c>
      <c r="W119" s="2">
        <v>0.4</v>
      </c>
      <c r="X119" s="2">
        <v>0.97</v>
      </c>
      <c r="Y119">
        <v>512</v>
      </c>
      <c r="Z119">
        <v>515</v>
      </c>
      <c r="AA119">
        <v>519</v>
      </c>
      <c r="AB119">
        <v>522</v>
      </c>
      <c r="AC119">
        <v>524</v>
      </c>
      <c r="AD119">
        <v>3.58</v>
      </c>
      <c r="AE119">
        <v>3.75</v>
      </c>
      <c r="AF119">
        <v>3.87</v>
      </c>
      <c r="AG119">
        <v>3.96</v>
      </c>
      <c r="AH119">
        <v>3.99</v>
      </c>
      <c r="AI119">
        <v>3.49</v>
      </c>
      <c r="AJ119">
        <v>3.68</v>
      </c>
      <c r="AK119">
        <v>3.86</v>
      </c>
      <c r="AL119">
        <v>3.96</v>
      </c>
      <c r="AM119">
        <v>4</v>
      </c>
      <c r="AN119">
        <v>1428</v>
      </c>
      <c r="AO119">
        <v>9129</v>
      </c>
      <c r="AP119">
        <v>67</v>
      </c>
      <c r="AQ119">
        <v>10624</v>
      </c>
      <c r="AR119">
        <v>118</v>
      </c>
      <c r="AS119">
        <v>335</v>
      </c>
      <c r="AT119">
        <v>2</v>
      </c>
      <c r="AU119">
        <v>455</v>
      </c>
      <c r="AV119">
        <v>65</v>
      </c>
      <c r="AW119">
        <v>104</v>
      </c>
      <c r="AX119">
        <v>1</v>
      </c>
      <c r="AY119">
        <v>170</v>
      </c>
      <c r="AZ119" s="66">
        <v>0.15</v>
      </c>
      <c r="BA119" s="5" t="s">
        <v>837</v>
      </c>
      <c r="BB119">
        <v>0</v>
      </c>
      <c r="BC119">
        <v>90</v>
      </c>
      <c r="BD119">
        <v>73</v>
      </c>
      <c r="BE119">
        <v>7</v>
      </c>
      <c r="BF119">
        <v>0</v>
      </c>
      <c r="BG119" t="s">
        <v>304</v>
      </c>
      <c r="BH119" t="s">
        <v>838</v>
      </c>
      <c r="BI119" t="s">
        <v>839</v>
      </c>
      <c r="BJ119" t="s">
        <v>561</v>
      </c>
      <c r="BK119" s="66">
        <v>0.17</v>
      </c>
      <c r="BM119">
        <v>1</v>
      </c>
      <c r="BN119" t="s">
        <v>840</v>
      </c>
      <c r="BO119">
        <f t="shared" si="7"/>
        <v>0.18999999999999995</v>
      </c>
      <c r="BP119">
        <f t="shared" si="8"/>
        <v>3</v>
      </c>
      <c r="BQ119" s="20">
        <f t="shared" si="9"/>
        <v>0.52941176470588236</v>
      </c>
      <c r="BR119" s="20">
        <f t="shared" si="10"/>
        <v>0.47058823529411764</v>
      </c>
    </row>
    <row r="120" spans="1:70">
      <c r="A120">
        <f t="shared" si="11"/>
        <v>114</v>
      </c>
      <c r="B120" t="s">
        <v>265</v>
      </c>
      <c r="C120" t="s">
        <v>841</v>
      </c>
      <c r="D120" t="s">
        <v>842</v>
      </c>
      <c r="E120" t="str">
        <f t="shared" si="12"/>
        <v>MN</v>
      </c>
      <c r="F120" t="s">
        <v>316</v>
      </c>
      <c r="G120" t="s">
        <v>843</v>
      </c>
      <c r="H120">
        <v>240</v>
      </c>
      <c r="I120" t="s">
        <v>304</v>
      </c>
      <c r="J120" s="5" t="s">
        <v>844</v>
      </c>
      <c r="K120" t="s">
        <v>299</v>
      </c>
      <c r="L120" s="5" t="s">
        <v>303</v>
      </c>
      <c r="M120" s="5" t="s">
        <v>304</v>
      </c>
      <c r="N120" s="5" t="s">
        <v>303</v>
      </c>
      <c r="O120" s="5" t="s">
        <v>303</v>
      </c>
      <c r="P120" t="s">
        <v>28</v>
      </c>
      <c r="Q120" t="s">
        <v>304</v>
      </c>
      <c r="R120" t="s">
        <v>845</v>
      </c>
      <c r="S120" s="2">
        <v>0.86</v>
      </c>
      <c r="T120" s="2">
        <v>0.03</v>
      </c>
      <c r="U120" s="2">
        <v>0.88</v>
      </c>
      <c r="V120" s="2">
        <v>0.83</v>
      </c>
      <c r="W120" s="2">
        <v>0.61</v>
      </c>
      <c r="X120" s="2">
        <v>0.9</v>
      </c>
      <c r="Y120">
        <v>501</v>
      </c>
      <c r="Z120">
        <v>507</v>
      </c>
      <c r="AA120">
        <v>512</v>
      </c>
      <c r="AB120">
        <v>516</v>
      </c>
      <c r="AC120">
        <v>520</v>
      </c>
      <c r="AD120">
        <v>3.45</v>
      </c>
      <c r="AE120">
        <v>3.62</v>
      </c>
      <c r="AF120">
        <v>3.8</v>
      </c>
      <c r="AG120">
        <v>3.91</v>
      </c>
      <c r="AH120">
        <v>3.98</v>
      </c>
      <c r="AI120">
        <v>3.25</v>
      </c>
      <c r="AJ120">
        <v>3.48</v>
      </c>
      <c r="AK120">
        <v>3.73</v>
      </c>
      <c r="AL120">
        <v>3.9</v>
      </c>
      <c r="AM120">
        <v>3.99</v>
      </c>
      <c r="AN120">
        <v>1149</v>
      </c>
      <c r="AO120">
        <v>5760</v>
      </c>
      <c r="AP120">
        <v>52</v>
      </c>
      <c r="AQ120">
        <v>6961</v>
      </c>
      <c r="AR120">
        <v>485</v>
      </c>
      <c r="AS120">
        <v>325</v>
      </c>
      <c r="AT120">
        <v>0</v>
      </c>
      <c r="AU120">
        <v>810</v>
      </c>
      <c r="AV120">
        <v>187</v>
      </c>
      <c r="AW120">
        <v>52</v>
      </c>
      <c r="AX120">
        <v>0</v>
      </c>
      <c r="AY120">
        <v>239</v>
      </c>
      <c r="AZ120" s="66">
        <v>0.12</v>
      </c>
      <c r="BA120" s="5" t="s">
        <v>269</v>
      </c>
      <c r="BB120">
        <v>0</v>
      </c>
      <c r="BC120">
        <v>115</v>
      </c>
      <c r="BD120">
        <v>108</v>
      </c>
      <c r="BE120">
        <v>14</v>
      </c>
      <c r="BF120">
        <v>2</v>
      </c>
      <c r="BG120" t="s">
        <v>299</v>
      </c>
      <c r="BH120" t="s">
        <v>847</v>
      </c>
      <c r="BI120" t="s">
        <v>848</v>
      </c>
      <c r="BJ120" t="s">
        <v>561</v>
      </c>
      <c r="BK120" s="66">
        <v>0.11</v>
      </c>
      <c r="BM120">
        <v>0</v>
      </c>
      <c r="BN120" t="s">
        <v>846</v>
      </c>
      <c r="BO120">
        <f t="shared" si="7"/>
        <v>0.22999999999999998</v>
      </c>
      <c r="BP120">
        <f t="shared" si="8"/>
        <v>6</v>
      </c>
      <c r="BQ120" s="20">
        <f t="shared" si="9"/>
        <v>0.48117154811715479</v>
      </c>
      <c r="BR120" s="20">
        <f t="shared" si="10"/>
        <v>0.51882845188284521</v>
      </c>
    </row>
    <row r="121" spans="1:70">
      <c r="A121">
        <f t="shared" si="11"/>
        <v>115</v>
      </c>
      <c r="B121" t="s">
        <v>265</v>
      </c>
      <c r="C121" t="s">
        <v>849</v>
      </c>
      <c r="D121" t="s">
        <v>850</v>
      </c>
      <c r="E121" t="str">
        <f t="shared" si="12"/>
        <v>MS</v>
      </c>
      <c r="F121" t="s">
        <v>316</v>
      </c>
      <c r="G121" t="s">
        <v>302</v>
      </c>
      <c r="H121">
        <v>165</v>
      </c>
      <c r="I121" t="s">
        <v>299</v>
      </c>
      <c r="J121" s="5" t="s">
        <v>303</v>
      </c>
      <c r="K121" t="s">
        <v>299</v>
      </c>
      <c r="L121" s="5" t="s">
        <v>303</v>
      </c>
      <c r="M121" s="5" t="s">
        <v>304</v>
      </c>
      <c r="N121" s="5" t="s">
        <v>303</v>
      </c>
      <c r="O121" s="5" t="s">
        <v>303</v>
      </c>
      <c r="P121" t="s">
        <v>28</v>
      </c>
      <c r="Q121" t="s">
        <v>299</v>
      </c>
      <c r="S121" s="2">
        <v>0.88</v>
      </c>
      <c r="T121" s="2">
        <v>0</v>
      </c>
      <c r="U121" s="2">
        <v>0.96</v>
      </c>
      <c r="V121" s="2">
        <v>0.7</v>
      </c>
      <c r="W121" s="2">
        <v>0.42</v>
      </c>
      <c r="X121" s="2">
        <v>0.73</v>
      </c>
      <c r="Y121">
        <v>499</v>
      </c>
      <c r="Z121">
        <v>503</v>
      </c>
      <c r="AA121">
        <v>506</v>
      </c>
      <c r="AB121">
        <v>511</v>
      </c>
      <c r="AC121">
        <v>516</v>
      </c>
      <c r="AD121">
        <v>3.4</v>
      </c>
      <c r="AE121">
        <v>3.68</v>
      </c>
      <c r="AF121">
        <v>3.88</v>
      </c>
      <c r="AG121">
        <v>3.97</v>
      </c>
      <c r="AH121">
        <v>4</v>
      </c>
      <c r="AI121">
        <v>3.24</v>
      </c>
      <c r="AJ121">
        <v>3.56</v>
      </c>
      <c r="AK121">
        <v>3.84</v>
      </c>
      <c r="AL121">
        <v>3.95</v>
      </c>
      <c r="AM121">
        <v>4</v>
      </c>
      <c r="AN121">
        <v>440</v>
      </c>
      <c r="AO121">
        <v>4</v>
      </c>
      <c r="AP121">
        <v>2</v>
      </c>
      <c r="AQ121">
        <v>446</v>
      </c>
      <c r="AR121">
        <v>271</v>
      </c>
      <c r="AS121">
        <v>0</v>
      </c>
      <c r="AT121">
        <v>0</v>
      </c>
      <c r="AU121">
        <v>271</v>
      </c>
      <c r="AV121">
        <v>165</v>
      </c>
      <c r="AW121">
        <v>0</v>
      </c>
      <c r="AX121">
        <v>0</v>
      </c>
      <c r="AY121">
        <v>165</v>
      </c>
      <c r="AZ121" s="66">
        <v>0.23</v>
      </c>
      <c r="BA121" s="5" t="s">
        <v>269</v>
      </c>
      <c r="BB121">
        <v>0</v>
      </c>
      <c r="BC121">
        <v>112</v>
      </c>
      <c r="BD121">
        <v>48</v>
      </c>
      <c r="BE121">
        <v>4</v>
      </c>
      <c r="BF121">
        <v>1</v>
      </c>
      <c r="BG121" t="s">
        <v>299</v>
      </c>
      <c r="BH121" t="s">
        <v>851</v>
      </c>
      <c r="BI121" t="s">
        <v>852</v>
      </c>
      <c r="BJ121" t="s">
        <v>299</v>
      </c>
      <c r="BK121" s="66">
        <v>0.1</v>
      </c>
      <c r="BM121">
        <v>3</v>
      </c>
      <c r="BN121" t="s">
        <v>853</v>
      </c>
      <c r="BO121">
        <f t="shared" si="7"/>
        <v>0.31999999999999984</v>
      </c>
      <c r="BP121">
        <f t="shared" si="8"/>
        <v>4</v>
      </c>
      <c r="BQ121" s="20">
        <f t="shared" si="9"/>
        <v>0.67878787878787883</v>
      </c>
      <c r="BR121" s="20">
        <f t="shared" si="10"/>
        <v>0.32121212121212123</v>
      </c>
    </row>
    <row r="122" spans="1:70">
      <c r="A122">
        <f t="shared" si="11"/>
        <v>116</v>
      </c>
      <c r="B122" t="s">
        <v>265</v>
      </c>
      <c r="C122" t="s">
        <v>854</v>
      </c>
      <c r="D122" t="s">
        <v>855</v>
      </c>
      <c r="E122" t="str">
        <f t="shared" si="12"/>
        <v>MO</v>
      </c>
      <c r="F122" t="s">
        <v>316</v>
      </c>
      <c r="G122" t="s">
        <v>302</v>
      </c>
      <c r="H122">
        <v>128</v>
      </c>
      <c r="I122" t="s">
        <v>304</v>
      </c>
      <c r="J122" s="5" t="s">
        <v>857</v>
      </c>
      <c r="K122" t="s">
        <v>304</v>
      </c>
      <c r="L122" s="5" t="s">
        <v>858</v>
      </c>
      <c r="M122" s="5" t="s">
        <v>304</v>
      </c>
      <c r="N122" s="5">
        <v>3</v>
      </c>
      <c r="O122" s="5" t="s">
        <v>859</v>
      </c>
      <c r="P122" t="s">
        <v>28</v>
      </c>
      <c r="Q122" t="s">
        <v>304</v>
      </c>
      <c r="R122" t="s">
        <v>860</v>
      </c>
      <c r="S122" s="2">
        <v>0.91</v>
      </c>
      <c r="T122" s="2">
        <v>0.02</v>
      </c>
      <c r="U122" s="2">
        <v>0.91</v>
      </c>
      <c r="V122" s="2">
        <v>0.87</v>
      </c>
      <c r="W122" s="2">
        <v>0.55000000000000004</v>
      </c>
      <c r="X122" s="2">
        <v>0.91</v>
      </c>
      <c r="Y122">
        <v>502</v>
      </c>
      <c r="Z122">
        <v>505</v>
      </c>
      <c r="AA122">
        <v>510</v>
      </c>
      <c r="AB122">
        <v>515</v>
      </c>
      <c r="AC122">
        <v>520</v>
      </c>
      <c r="AD122">
        <v>3.5</v>
      </c>
      <c r="AE122">
        <v>3.73</v>
      </c>
      <c r="AF122">
        <v>3.85</v>
      </c>
      <c r="AG122">
        <v>3.96</v>
      </c>
      <c r="AH122">
        <v>4</v>
      </c>
      <c r="AI122">
        <v>3.41</v>
      </c>
      <c r="AJ122">
        <v>3.63</v>
      </c>
      <c r="AK122">
        <v>3.81</v>
      </c>
      <c r="AL122">
        <v>3.94</v>
      </c>
      <c r="AM122">
        <v>4</v>
      </c>
      <c r="AN122">
        <v>720</v>
      </c>
      <c r="AO122">
        <v>2434</v>
      </c>
      <c r="AP122">
        <v>2</v>
      </c>
      <c r="AQ122">
        <v>3156</v>
      </c>
      <c r="AR122">
        <v>330</v>
      </c>
      <c r="AS122">
        <v>88</v>
      </c>
      <c r="AT122">
        <v>0</v>
      </c>
      <c r="AU122">
        <v>418</v>
      </c>
      <c r="AV122">
        <v>113</v>
      </c>
      <c r="AW122">
        <v>15</v>
      </c>
      <c r="AX122">
        <v>0</v>
      </c>
      <c r="AY122">
        <v>128</v>
      </c>
      <c r="AZ122" s="66">
        <v>0.11</v>
      </c>
      <c r="BA122" s="5" t="s">
        <v>861</v>
      </c>
      <c r="BB122">
        <v>0</v>
      </c>
      <c r="BC122">
        <v>82</v>
      </c>
      <c r="BD122">
        <v>41</v>
      </c>
      <c r="BE122">
        <v>4</v>
      </c>
      <c r="BF122">
        <v>1</v>
      </c>
      <c r="BG122" t="s">
        <v>299</v>
      </c>
      <c r="BH122" t="s">
        <v>862</v>
      </c>
      <c r="BI122" t="s">
        <v>863</v>
      </c>
      <c r="BJ122" t="s">
        <v>864</v>
      </c>
      <c r="BK122" s="66">
        <v>0.16</v>
      </c>
      <c r="BM122">
        <v>2</v>
      </c>
      <c r="BN122" t="s">
        <v>856</v>
      </c>
      <c r="BO122">
        <f t="shared" si="7"/>
        <v>0.21999999999999975</v>
      </c>
      <c r="BP122">
        <f t="shared" si="8"/>
        <v>3</v>
      </c>
      <c r="BQ122" s="20">
        <f t="shared" si="9"/>
        <v>0.640625</v>
      </c>
      <c r="BR122" s="20">
        <f t="shared" si="10"/>
        <v>0.359375</v>
      </c>
    </row>
    <row r="123" spans="1:70">
      <c r="A123">
        <f t="shared" si="11"/>
        <v>117</v>
      </c>
      <c r="B123" t="s">
        <v>265</v>
      </c>
      <c r="C123" t="s">
        <v>865</v>
      </c>
      <c r="D123" t="s">
        <v>866</v>
      </c>
      <c r="E123" t="str">
        <f t="shared" si="12"/>
        <v>MO</v>
      </c>
      <c r="F123" t="s">
        <v>316</v>
      </c>
      <c r="G123" t="s">
        <v>302</v>
      </c>
      <c r="H123" s="21">
        <v>40</v>
      </c>
      <c r="I123" t="s">
        <v>304</v>
      </c>
      <c r="J123" s="5" t="s">
        <v>868</v>
      </c>
      <c r="K123" t="s">
        <v>304</v>
      </c>
      <c r="L123" s="5" t="s">
        <v>869</v>
      </c>
      <c r="M123" s="5" t="s">
        <v>304</v>
      </c>
      <c r="N123" s="5">
        <v>3</v>
      </c>
      <c r="O123" s="5" t="s">
        <v>303</v>
      </c>
      <c r="P123" t="s">
        <v>28</v>
      </c>
      <c r="Q123" t="s">
        <v>429</v>
      </c>
      <c r="R123" t="s">
        <v>870</v>
      </c>
      <c r="S123" s="2">
        <v>0.84</v>
      </c>
      <c r="T123" s="2">
        <v>0</v>
      </c>
      <c r="U123" s="2">
        <v>0.93</v>
      </c>
      <c r="V123" s="2">
        <v>0.94</v>
      </c>
      <c r="W123" s="2">
        <v>0.6</v>
      </c>
      <c r="X123" s="2">
        <v>0.93</v>
      </c>
      <c r="Y123">
        <v>504</v>
      </c>
      <c r="Z123">
        <v>508</v>
      </c>
      <c r="AA123">
        <v>510</v>
      </c>
      <c r="AB123">
        <v>513</v>
      </c>
      <c r="AC123">
        <v>517</v>
      </c>
      <c r="AD123">
        <v>3.63</v>
      </c>
      <c r="AE123">
        <v>3.73</v>
      </c>
      <c r="AF123">
        <v>3.85</v>
      </c>
      <c r="AG123">
        <v>3.92</v>
      </c>
      <c r="AH123">
        <v>3.99</v>
      </c>
      <c r="AI123">
        <v>3.46</v>
      </c>
      <c r="AJ123">
        <v>3.69</v>
      </c>
      <c r="AK123">
        <v>3.81</v>
      </c>
      <c r="AL123">
        <v>3.9</v>
      </c>
      <c r="AM123">
        <v>4</v>
      </c>
      <c r="AN123">
        <v>354</v>
      </c>
      <c r="AO123">
        <v>1679</v>
      </c>
      <c r="AP123">
        <v>0</v>
      </c>
      <c r="AQ123">
        <v>2033</v>
      </c>
      <c r="AR123">
        <v>90</v>
      </c>
      <c r="AS123">
        <v>29</v>
      </c>
      <c r="AT123">
        <v>0</v>
      </c>
      <c r="AU123">
        <v>119</v>
      </c>
      <c r="AV123">
        <v>93</v>
      </c>
      <c r="AW123">
        <v>53</v>
      </c>
      <c r="AX123">
        <v>0</v>
      </c>
      <c r="AY123">
        <v>146</v>
      </c>
      <c r="AZ123" s="66">
        <v>0.02</v>
      </c>
      <c r="BA123" s="5" t="s">
        <v>269</v>
      </c>
      <c r="BB123">
        <v>0</v>
      </c>
      <c r="BC123">
        <v>130</v>
      </c>
      <c r="BD123">
        <v>13</v>
      </c>
      <c r="BE123">
        <v>3</v>
      </c>
      <c r="BF123">
        <v>0</v>
      </c>
      <c r="BG123" t="s">
        <v>299</v>
      </c>
      <c r="BH123" t="s">
        <v>269</v>
      </c>
      <c r="BI123" t="s">
        <v>269</v>
      </c>
      <c r="BJ123" t="s">
        <v>299</v>
      </c>
      <c r="BK123" s="66">
        <v>0.16</v>
      </c>
      <c r="BM123">
        <v>2</v>
      </c>
      <c r="BN123" t="s">
        <v>867</v>
      </c>
      <c r="BO123">
        <f t="shared" si="7"/>
        <v>0.22999999999999998</v>
      </c>
      <c r="BP123">
        <f t="shared" si="8"/>
        <v>4</v>
      </c>
      <c r="BQ123" s="20">
        <f t="shared" si="9"/>
        <v>0.8904109589041096</v>
      </c>
      <c r="BR123" s="20">
        <f t="shared" si="10"/>
        <v>0.1095890410958904</v>
      </c>
    </row>
    <row r="124" spans="1:70">
      <c r="A124">
        <f t="shared" si="11"/>
        <v>118</v>
      </c>
      <c r="B124" t="s">
        <v>265</v>
      </c>
      <c r="C124" t="s">
        <v>871</v>
      </c>
      <c r="D124" t="s">
        <v>60</v>
      </c>
      <c r="E124" t="str">
        <f t="shared" si="12"/>
        <v>NE</v>
      </c>
      <c r="F124" t="s">
        <v>316</v>
      </c>
      <c r="G124" t="s">
        <v>302</v>
      </c>
      <c r="H124">
        <v>132</v>
      </c>
      <c r="I124" t="s">
        <v>299</v>
      </c>
      <c r="J124" s="5" t="s">
        <v>303</v>
      </c>
      <c r="K124" t="s">
        <v>299</v>
      </c>
      <c r="L124" s="5" t="s">
        <v>303</v>
      </c>
      <c r="M124" s="5" t="s">
        <v>304</v>
      </c>
      <c r="N124" s="5" t="s">
        <v>303</v>
      </c>
      <c r="O124" s="5" t="s">
        <v>303</v>
      </c>
      <c r="P124" t="s">
        <v>28</v>
      </c>
      <c r="Q124" t="s">
        <v>304</v>
      </c>
      <c r="R124" t="s">
        <v>872</v>
      </c>
      <c r="S124" s="2">
        <v>0.83</v>
      </c>
      <c r="T124" s="2">
        <v>0.02</v>
      </c>
      <c r="U124" s="2">
        <v>0.85</v>
      </c>
      <c r="V124" s="2">
        <v>0.74</v>
      </c>
      <c r="W124" s="2">
        <v>0.45</v>
      </c>
      <c r="X124" s="2">
        <v>0.75</v>
      </c>
      <c r="Y124">
        <v>507</v>
      </c>
      <c r="Z124">
        <v>510</v>
      </c>
      <c r="AA124">
        <v>513</v>
      </c>
      <c r="AB124">
        <v>516</v>
      </c>
      <c r="AC124">
        <v>519</v>
      </c>
      <c r="AD124">
        <v>3.63</v>
      </c>
      <c r="AE124">
        <v>3.77</v>
      </c>
      <c r="AF124">
        <v>3.91</v>
      </c>
      <c r="AG124">
        <v>3.98</v>
      </c>
      <c r="AH124">
        <v>4</v>
      </c>
      <c r="AI124">
        <v>3.44</v>
      </c>
      <c r="AJ124">
        <v>3.68</v>
      </c>
      <c r="AK124">
        <v>3.87</v>
      </c>
      <c r="AL124">
        <v>3.98</v>
      </c>
      <c r="AM124">
        <v>4</v>
      </c>
      <c r="AN124">
        <v>302</v>
      </c>
      <c r="AO124">
        <v>1584</v>
      </c>
      <c r="AP124">
        <v>22</v>
      </c>
      <c r="AQ124">
        <v>1908</v>
      </c>
      <c r="AR124">
        <v>250</v>
      </c>
      <c r="AS124">
        <v>150</v>
      </c>
      <c r="AT124">
        <v>0</v>
      </c>
      <c r="AU124">
        <v>400</v>
      </c>
      <c r="AV124">
        <v>108</v>
      </c>
      <c r="AW124">
        <v>25</v>
      </c>
      <c r="AX124">
        <v>0</v>
      </c>
      <c r="AY124">
        <v>133</v>
      </c>
      <c r="AZ124" s="66">
        <v>0.08</v>
      </c>
      <c r="BA124" s="5" t="s">
        <v>269</v>
      </c>
      <c r="BB124">
        <v>0</v>
      </c>
      <c r="BC124">
        <v>101</v>
      </c>
      <c r="BD124">
        <v>29</v>
      </c>
      <c r="BE124">
        <v>3</v>
      </c>
      <c r="BF124">
        <v>0</v>
      </c>
      <c r="BG124" t="s">
        <v>299</v>
      </c>
      <c r="BH124" t="s">
        <v>874</v>
      </c>
      <c r="BI124" t="s">
        <v>875</v>
      </c>
      <c r="BJ124" t="s">
        <v>876</v>
      </c>
      <c r="BK124" s="66">
        <v>0.12</v>
      </c>
      <c r="BM124">
        <v>0</v>
      </c>
      <c r="BN124" t="s">
        <v>873</v>
      </c>
      <c r="BO124">
        <f t="shared" si="7"/>
        <v>0.24000000000000021</v>
      </c>
      <c r="BP124">
        <f t="shared" si="8"/>
        <v>3</v>
      </c>
      <c r="BQ124" s="20">
        <f t="shared" si="9"/>
        <v>0.75939849624060152</v>
      </c>
      <c r="BR124" s="20">
        <f t="shared" si="10"/>
        <v>0.24060150375939848</v>
      </c>
    </row>
    <row r="125" spans="1:70">
      <c r="A125">
        <f t="shared" si="11"/>
        <v>119</v>
      </c>
      <c r="B125" t="s">
        <v>265</v>
      </c>
      <c r="C125" t="s">
        <v>877</v>
      </c>
      <c r="D125" t="s">
        <v>878</v>
      </c>
      <c r="E125" t="str">
        <f t="shared" si="12"/>
        <v>NV</v>
      </c>
      <c r="F125" t="s">
        <v>316</v>
      </c>
      <c r="G125" t="s">
        <v>302</v>
      </c>
      <c r="H125">
        <v>70</v>
      </c>
      <c r="I125" t="s">
        <v>304</v>
      </c>
      <c r="J125" s="5" t="s">
        <v>879</v>
      </c>
      <c r="K125" t="s">
        <v>304</v>
      </c>
      <c r="L125" s="5" t="s">
        <v>880</v>
      </c>
      <c r="M125" s="5" t="s">
        <v>304</v>
      </c>
      <c r="N125" s="5">
        <v>2.8</v>
      </c>
      <c r="O125" s="5" t="s">
        <v>881</v>
      </c>
      <c r="P125" t="s">
        <v>27</v>
      </c>
      <c r="Q125" t="s">
        <v>429</v>
      </c>
      <c r="R125" t="s">
        <v>882</v>
      </c>
      <c r="S125" s="2">
        <v>0.86</v>
      </c>
      <c r="T125" s="2">
        <v>0.04</v>
      </c>
      <c r="U125" s="2">
        <v>0.81</v>
      </c>
      <c r="V125" s="2">
        <v>0.77</v>
      </c>
      <c r="W125" s="2">
        <v>0.71</v>
      </c>
      <c r="X125" s="2">
        <v>0.83</v>
      </c>
      <c r="Y125">
        <v>501</v>
      </c>
      <c r="Z125">
        <v>505</v>
      </c>
      <c r="AA125">
        <v>509</v>
      </c>
      <c r="AB125">
        <v>513</v>
      </c>
      <c r="AC125">
        <v>516</v>
      </c>
      <c r="AD125">
        <v>3.3</v>
      </c>
      <c r="AE125">
        <v>3.52</v>
      </c>
      <c r="AF125">
        <v>3.77</v>
      </c>
      <c r="AG125">
        <v>3.89</v>
      </c>
      <c r="AH125">
        <v>3.99</v>
      </c>
      <c r="AI125">
        <v>3.11</v>
      </c>
      <c r="AJ125">
        <v>3.39</v>
      </c>
      <c r="AK125">
        <v>3.72</v>
      </c>
      <c r="AL125">
        <v>3.88</v>
      </c>
      <c r="AM125">
        <v>3.99</v>
      </c>
      <c r="AN125">
        <v>328</v>
      </c>
      <c r="AO125">
        <v>1299</v>
      </c>
      <c r="AP125">
        <v>8</v>
      </c>
      <c r="AQ125">
        <v>1635</v>
      </c>
      <c r="AR125">
        <v>320</v>
      </c>
      <c r="AS125">
        <v>50</v>
      </c>
      <c r="AT125">
        <v>0</v>
      </c>
      <c r="AU125">
        <v>370</v>
      </c>
      <c r="AV125">
        <v>60</v>
      </c>
      <c r="AW125">
        <v>10</v>
      </c>
      <c r="AX125">
        <v>0</v>
      </c>
      <c r="AY125">
        <v>70</v>
      </c>
      <c r="AZ125" s="66">
        <v>7.0000000000000007E-2</v>
      </c>
      <c r="BA125" s="5">
        <v>8</v>
      </c>
      <c r="BB125">
        <v>0</v>
      </c>
      <c r="BC125">
        <v>29</v>
      </c>
      <c r="BD125">
        <v>35</v>
      </c>
      <c r="BE125">
        <v>6</v>
      </c>
      <c r="BF125">
        <v>0</v>
      </c>
      <c r="BG125" t="s">
        <v>299</v>
      </c>
      <c r="BH125" t="s">
        <v>883</v>
      </c>
      <c r="BI125" t="s">
        <v>884</v>
      </c>
      <c r="BJ125" t="s">
        <v>269</v>
      </c>
      <c r="BK125" s="66">
        <v>0.16</v>
      </c>
      <c r="BM125">
        <v>3</v>
      </c>
      <c r="BN125" t="s">
        <v>885</v>
      </c>
      <c r="BO125">
        <f t="shared" si="7"/>
        <v>0.28000000000000025</v>
      </c>
      <c r="BP125">
        <f t="shared" si="8"/>
        <v>4</v>
      </c>
      <c r="BQ125" s="20">
        <f t="shared" si="9"/>
        <v>0.41428571428571431</v>
      </c>
      <c r="BR125" s="20">
        <f t="shared" si="10"/>
        <v>0.58571428571428574</v>
      </c>
    </row>
    <row r="126" spans="1:70">
      <c r="A126">
        <f t="shared" si="11"/>
        <v>120</v>
      </c>
      <c r="B126" t="s">
        <v>265</v>
      </c>
      <c r="C126" t="s">
        <v>886</v>
      </c>
      <c r="D126" t="s">
        <v>887</v>
      </c>
      <c r="E126" t="str">
        <f t="shared" si="12"/>
        <v>NM</v>
      </c>
      <c r="F126" t="s">
        <v>316</v>
      </c>
      <c r="G126" t="s">
        <v>302</v>
      </c>
      <c r="H126">
        <v>103</v>
      </c>
      <c r="I126" t="s">
        <v>304</v>
      </c>
      <c r="J126" s="5" t="s">
        <v>888</v>
      </c>
      <c r="K126" t="s">
        <v>304</v>
      </c>
      <c r="L126" s="5" t="s">
        <v>889</v>
      </c>
      <c r="M126" s="5" t="s">
        <v>299</v>
      </c>
      <c r="N126" s="5" t="s">
        <v>303</v>
      </c>
      <c r="O126" s="5" t="s">
        <v>303</v>
      </c>
      <c r="P126" t="s">
        <v>28</v>
      </c>
      <c r="Q126" t="s">
        <v>429</v>
      </c>
      <c r="R126" t="s">
        <v>890</v>
      </c>
      <c r="S126" s="2">
        <v>0.83</v>
      </c>
      <c r="T126" s="2">
        <v>0.02</v>
      </c>
      <c r="U126" s="2">
        <v>0.84</v>
      </c>
      <c r="V126" s="2">
        <v>0.76</v>
      </c>
      <c r="W126" s="2">
        <v>0.56999999999999995</v>
      </c>
      <c r="X126" s="2">
        <v>0.66</v>
      </c>
      <c r="Y126">
        <v>498</v>
      </c>
      <c r="Z126">
        <v>501</v>
      </c>
      <c r="AA126">
        <v>506</v>
      </c>
      <c r="AB126">
        <v>511</v>
      </c>
      <c r="AC126">
        <v>515</v>
      </c>
      <c r="AD126">
        <v>3.21</v>
      </c>
      <c r="AE126">
        <v>3.47</v>
      </c>
      <c r="AF126">
        <v>3.75</v>
      </c>
      <c r="AG126">
        <v>3.92</v>
      </c>
      <c r="AH126">
        <v>3.99</v>
      </c>
      <c r="AI126">
        <v>2.99</v>
      </c>
      <c r="AJ126">
        <v>3.29</v>
      </c>
      <c r="AK126">
        <v>3.64</v>
      </c>
      <c r="AL126">
        <v>3.9</v>
      </c>
      <c r="AM126">
        <v>3.99</v>
      </c>
      <c r="AN126">
        <v>245</v>
      </c>
      <c r="AO126">
        <v>1499</v>
      </c>
      <c r="AP126">
        <v>23</v>
      </c>
      <c r="AQ126">
        <v>1767</v>
      </c>
      <c r="AR126">
        <v>196</v>
      </c>
      <c r="AS126">
        <v>40</v>
      </c>
      <c r="AT126">
        <v>1</v>
      </c>
      <c r="AU126">
        <v>237</v>
      </c>
      <c r="AV126">
        <v>94</v>
      </c>
      <c r="AW126">
        <v>7</v>
      </c>
      <c r="AX126">
        <v>2</v>
      </c>
      <c r="AY126">
        <v>103</v>
      </c>
      <c r="AZ126" s="66">
        <v>0.18</v>
      </c>
      <c r="BA126" s="5">
        <v>7</v>
      </c>
      <c r="BB126">
        <v>0</v>
      </c>
      <c r="BC126">
        <v>49</v>
      </c>
      <c r="BD126">
        <v>40</v>
      </c>
      <c r="BE126">
        <v>12</v>
      </c>
      <c r="BF126">
        <v>2</v>
      </c>
      <c r="BG126" t="s">
        <v>304</v>
      </c>
      <c r="BH126" t="s">
        <v>892</v>
      </c>
      <c r="BI126" t="s">
        <v>893</v>
      </c>
      <c r="BJ126" t="s">
        <v>894</v>
      </c>
      <c r="BK126" s="66">
        <v>0.15</v>
      </c>
      <c r="BM126">
        <v>1</v>
      </c>
      <c r="BN126" t="s">
        <v>891</v>
      </c>
      <c r="BO126">
        <f t="shared" si="7"/>
        <v>0.29999999999999982</v>
      </c>
      <c r="BP126">
        <f t="shared" si="8"/>
        <v>3</v>
      </c>
      <c r="BQ126" s="20">
        <f t="shared" si="9"/>
        <v>0.47572815533980584</v>
      </c>
      <c r="BR126" s="20">
        <f t="shared" si="10"/>
        <v>0.52427184466019416</v>
      </c>
    </row>
    <row r="127" spans="1:70">
      <c r="A127">
        <f t="shared" si="11"/>
        <v>121</v>
      </c>
      <c r="B127" t="s">
        <v>265</v>
      </c>
      <c r="C127" t="s">
        <v>895</v>
      </c>
      <c r="D127" t="s">
        <v>896</v>
      </c>
      <c r="E127" t="str">
        <f t="shared" si="12"/>
        <v>NC</v>
      </c>
      <c r="F127" t="s">
        <v>316</v>
      </c>
      <c r="G127" t="s">
        <v>302</v>
      </c>
      <c r="H127">
        <v>190</v>
      </c>
      <c r="I127" t="s">
        <v>304</v>
      </c>
      <c r="J127" s="64" t="s">
        <v>897</v>
      </c>
      <c r="K127" t="s">
        <v>304</v>
      </c>
      <c r="L127" s="64" t="s">
        <v>897</v>
      </c>
      <c r="M127" s="5" t="s">
        <v>304</v>
      </c>
      <c r="N127" s="5" t="s">
        <v>303</v>
      </c>
      <c r="O127" s="5" t="s">
        <v>898</v>
      </c>
      <c r="P127" t="s">
        <v>28</v>
      </c>
      <c r="Q127" t="s">
        <v>304</v>
      </c>
      <c r="R127" s="19" t="s">
        <v>897</v>
      </c>
      <c r="S127" s="2">
        <v>0.87</v>
      </c>
      <c r="T127" s="2">
        <v>0.02</v>
      </c>
      <c r="U127" s="2">
        <v>0.88</v>
      </c>
      <c r="V127" s="2">
        <v>0.82</v>
      </c>
      <c r="W127" s="2">
        <v>0.59</v>
      </c>
      <c r="X127" s="2">
        <v>0.92</v>
      </c>
      <c r="Y127">
        <v>504</v>
      </c>
      <c r="Z127">
        <v>510</v>
      </c>
      <c r="AA127">
        <v>515</v>
      </c>
      <c r="AB127">
        <v>518</v>
      </c>
      <c r="AC127">
        <v>521</v>
      </c>
      <c r="AD127">
        <v>3.46</v>
      </c>
      <c r="AE127">
        <v>3.63</v>
      </c>
      <c r="AF127">
        <v>3.8</v>
      </c>
      <c r="AG127">
        <v>3.9</v>
      </c>
      <c r="AH127">
        <v>3.97</v>
      </c>
      <c r="AI127">
        <v>3.3</v>
      </c>
      <c r="AJ127">
        <v>3.5</v>
      </c>
      <c r="AK127">
        <v>3.75</v>
      </c>
      <c r="AL127">
        <v>3.9</v>
      </c>
      <c r="AM127">
        <v>3.98</v>
      </c>
      <c r="AN127">
        <v>1203</v>
      </c>
      <c r="AO127">
        <v>5024</v>
      </c>
      <c r="AP127">
        <v>259</v>
      </c>
      <c r="AQ127">
        <v>6486</v>
      </c>
      <c r="AR127">
        <v>475</v>
      </c>
      <c r="AS127">
        <v>143</v>
      </c>
      <c r="AT127">
        <v>0</v>
      </c>
      <c r="AU127">
        <v>618</v>
      </c>
      <c r="AV127">
        <v>160</v>
      </c>
      <c r="AW127">
        <v>28</v>
      </c>
      <c r="AX127">
        <v>2</v>
      </c>
      <c r="AY127">
        <v>190</v>
      </c>
      <c r="AZ127" s="66">
        <v>0.15</v>
      </c>
      <c r="BA127" s="5" t="s">
        <v>269</v>
      </c>
      <c r="BB127">
        <v>0</v>
      </c>
      <c r="BC127">
        <v>76</v>
      </c>
      <c r="BD127">
        <v>107</v>
      </c>
      <c r="BE127">
        <v>7</v>
      </c>
      <c r="BF127">
        <v>0</v>
      </c>
      <c r="BG127" t="s">
        <v>299</v>
      </c>
      <c r="BH127" t="s">
        <v>269</v>
      </c>
      <c r="BI127" t="s">
        <v>899</v>
      </c>
      <c r="BJ127" t="s">
        <v>269</v>
      </c>
      <c r="BK127" s="66">
        <v>0.2</v>
      </c>
      <c r="BM127">
        <v>0</v>
      </c>
      <c r="BN127" t="s">
        <v>720</v>
      </c>
      <c r="BO127">
        <f t="shared" si="7"/>
        <v>0.20000000000000018</v>
      </c>
      <c r="BP127">
        <f t="shared" si="8"/>
        <v>6</v>
      </c>
      <c r="BQ127" s="20">
        <f t="shared" si="9"/>
        <v>0.4</v>
      </c>
      <c r="BR127" s="20">
        <f t="shared" si="10"/>
        <v>0.6</v>
      </c>
    </row>
    <row r="128" spans="1:70">
      <c r="A128">
        <f t="shared" si="11"/>
        <v>122</v>
      </c>
      <c r="B128" t="s">
        <v>265</v>
      </c>
      <c r="C128" t="s">
        <v>900</v>
      </c>
      <c r="D128" t="s">
        <v>901</v>
      </c>
      <c r="E128" t="str">
        <f t="shared" si="12"/>
        <v>ND</v>
      </c>
      <c r="F128" t="s">
        <v>316</v>
      </c>
      <c r="G128" t="s">
        <v>302</v>
      </c>
      <c r="H128">
        <v>78</v>
      </c>
      <c r="I128" t="s">
        <v>299</v>
      </c>
      <c r="J128" s="5" t="s">
        <v>303</v>
      </c>
      <c r="K128" t="s">
        <v>299</v>
      </c>
      <c r="L128" s="5" t="s">
        <v>303</v>
      </c>
      <c r="M128" s="5" t="s">
        <v>304</v>
      </c>
      <c r="N128" s="5">
        <v>1</v>
      </c>
      <c r="O128" s="5" t="s">
        <v>902</v>
      </c>
      <c r="P128" t="s">
        <v>903</v>
      </c>
      <c r="Q128" t="s">
        <v>304</v>
      </c>
      <c r="R128" t="s">
        <v>904</v>
      </c>
      <c r="S128" s="2">
        <v>0.84</v>
      </c>
      <c r="T128" s="2">
        <v>0.03</v>
      </c>
      <c r="U128" s="2">
        <v>0.88</v>
      </c>
      <c r="V128" s="2">
        <v>0.78</v>
      </c>
      <c r="W128" s="2">
        <v>0.85</v>
      </c>
      <c r="X128" s="2">
        <v>0.86</v>
      </c>
      <c r="Y128">
        <v>501</v>
      </c>
      <c r="Z128">
        <v>504</v>
      </c>
      <c r="AA128">
        <v>509</v>
      </c>
      <c r="AB128">
        <v>512</v>
      </c>
      <c r="AC128">
        <v>515</v>
      </c>
      <c r="AD128">
        <v>3.65</v>
      </c>
      <c r="AE128">
        <v>3.75</v>
      </c>
      <c r="AF128">
        <v>3.88</v>
      </c>
      <c r="AG128">
        <v>3.96</v>
      </c>
      <c r="AH128">
        <v>4</v>
      </c>
      <c r="AI128">
        <v>3.41</v>
      </c>
      <c r="AJ128">
        <v>3.66</v>
      </c>
      <c r="AK128">
        <v>3.83</v>
      </c>
      <c r="AL128">
        <v>3.95</v>
      </c>
      <c r="AM128">
        <v>4</v>
      </c>
      <c r="AN128">
        <v>114</v>
      </c>
      <c r="AO128">
        <v>1948</v>
      </c>
      <c r="AP128">
        <v>1</v>
      </c>
      <c r="AQ128">
        <v>2063</v>
      </c>
      <c r="AR128">
        <v>54</v>
      </c>
      <c r="AS128">
        <v>125</v>
      </c>
      <c r="AT128">
        <v>0</v>
      </c>
      <c r="AU128">
        <v>179</v>
      </c>
      <c r="AV128">
        <v>34</v>
      </c>
      <c r="AW128">
        <v>39</v>
      </c>
      <c r="AX128">
        <v>0</v>
      </c>
      <c r="AY128">
        <v>73</v>
      </c>
      <c r="AZ128" s="66">
        <v>0.03</v>
      </c>
      <c r="BA128" s="5" t="s">
        <v>269</v>
      </c>
      <c r="BB128">
        <v>0</v>
      </c>
      <c r="BC128">
        <v>47</v>
      </c>
      <c r="BD128">
        <v>25</v>
      </c>
      <c r="BE128">
        <v>1</v>
      </c>
      <c r="BF128">
        <v>0</v>
      </c>
      <c r="BG128" t="s">
        <v>304</v>
      </c>
      <c r="BH128" t="s">
        <v>905</v>
      </c>
      <c r="BI128" t="s">
        <v>906</v>
      </c>
      <c r="BJ128" t="s">
        <v>907</v>
      </c>
      <c r="BK128" s="66">
        <v>0.06</v>
      </c>
      <c r="BM128">
        <v>0</v>
      </c>
      <c r="BN128" t="s">
        <v>904</v>
      </c>
      <c r="BO128">
        <f t="shared" si="7"/>
        <v>0.25</v>
      </c>
      <c r="BP128">
        <f t="shared" si="8"/>
        <v>3</v>
      </c>
      <c r="BQ128" s="20">
        <f t="shared" si="9"/>
        <v>0.64383561643835618</v>
      </c>
      <c r="BR128" s="20">
        <f t="shared" si="10"/>
        <v>0.35616438356164382</v>
      </c>
    </row>
    <row r="129" spans="1:70">
      <c r="A129">
        <f t="shared" si="11"/>
        <v>123</v>
      </c>
      <c r="B129" t="s">
        <v>265</v>
      </c>
      <c r="C129" t="s">
        <v>908</v>
      </c>
      <c r="D129" t="s">
        <v>909</v>
      </c>
      <c r="E129" t="str">
        <f t="shared" si="12"/>
        <v>OK</v>
      </c>
      <c r="F129" t="s">
        <v>316</v>
      </c>
      <c r="G129" t="s">
        <v>302</v>
      </c>
      <c r="H129">
        <v>165</v>
      </c>
      <c r="I129" t="s">
        <v>304</v>
      </c>
      <c r="J129" s="5" t="s">
        <v>910</v>
      </c>
      <c r="K129" t="s">
        <v>304</v>
      </c>
      <c r="L129" s="5" t="s">
        <v>911</v>
      </c>
      <c r="M129" s="5" t="s">
        <v>303</v>
      </c>
      <c r="N129" s="5" t="s">
        <v>303</v>
      </c>
      <c r="O129" s="5" t="s">
        <v>303</v>
      </c>
      <c r="P129" t="s">
        <v>44</v>
      </c>
      <c r="Q129" t="s">
        <v>304</v>
      </c>
      <c r="R129" t="s">
        <v>912</v>
      </c>
      <c r="S129" s="2">
        <v>0.81</v>
      </c>
      <c r="T129" s="2">
        <v>0.01</v>
      </c>
      <c r="U129" s="2">
        <v>0.89</v>
      </c>
      <c r="V129" s="2">
        <v>0.82</v>
      </c>
      <c r="W129" s="2">
        <v>0.54</v>
      </c>
      <c r="X129" s="2">
        <v>0.69</v>
      </c>
      <c r="Y129">
        <v>504</v>
      </c>
      <c r="Z129">
        <v>506</v>
      </c>
      <c r="AA129">
        <v>510</v>
      </c>
      <c r="AB129">
        <v>515</v>
      </c>
      <c r="AC129">
        <v>521</v>
      </c>
      <c r="AD129">
        <v>3.53</v>
      </c>
      <c r="AE129">
        <v>3.7</v>
      </c>
      <c r="AF129">
        <v>3.87</v>
      </c>
      <c r="AG129">
        <v>3.97</v>
      </c>
      <c r="AH129">
        <v>4</v>
      </c>
      <c r="AI129">
        <v>3.37</v>
      </c>
      <c r="AJ129">
        <v>3.62</v>
      </c>
      <c r="AK129">
        <v>3.83</v>
      </c>
      <c r="AL129">
        <v>3.96</v>
      </c>
      <c r="AM129">
        <v>4</v>
      </c>
      <c r="AN129">
        <v>446</v>
      </c>
      <c r="AO129">
        <v>2299</v>
      </c>
      <c r="AP129">
        <v>14</v>
      </c>
      <c r="AQ129">
        <v>2759</v>
      </c>
      <c r="AR129">
        <v>276</v>
      </c>
      <c r="AS129">
        <v>21</v>
      </c>
      <c r="AT129">
        <v>0</v>
      </c>
      <c r="AU129">
        <v>297</v>
      </c>
      <c r="AV129">
        <v>156</v>
      </c>
      <c r="AW129">
        <v>7</v>
      </c>
      <c r="AX129">
        <v>0</v>
      </c>
      <c r="AY129">
        <v>163</v>
      </c>
      <c r="AZ129" s="66">
        <v>7.0000000000000007E-2</v>
      </c>
      <c r="BA129" s="5" t="s">
        <v>269</v>
      </c>
      <c r="BB129">
        <v>0</v>
      </c>
      <c r="BC129">
        <v>113</v>
      </c>
      <c r="BD129">
        <v>46</v>
      </c>
      <c r="BE129">
        <v>4</v>
      </c>
      <c r="BF129">
        <v>0</v>
      </c>
      <c r="BG129" t="s">
        <v>299</v>
      </c>
      <c r="BH129" t="s">
        <v>269</v>
      </c>
      <c r="BI129" t="s">
        <v>913</v>
      </c>
      <c r="BJ129" t="s">
        <v>914</v>
      </c>
      <c r="BK129" s="66">
        <v>0.16</v>
      </c>
      <c r="BM129">
        <v>0</v>
      </c>
      <c r="BN129" t="s">
        <v>915</v>
      </c>
      <c r="BO129">
        <f t="shared" si="7"/>
        <v>0.25</v>
      </c>
      <c r="BP129">
        <f t="shared" si="8"/>
        <v>2</v>
      </c>
      <c r="BQ129" s="20">
        <f t="shared" si="9"/>
        <v>0.69325153374233128</v>
      </c>
      <c r="BR129" s="20">
        <f t="shared" si="10"/>
        <v>0.30674846625766872</v>
      </c>
    </row>
    <row r="130" spans="1:70">
      <c r="A130">
        <f t="shared" si="11"/>
        <v>124</v>
      </c>
      <c r="B130" t="s">
        <v>265</v>
      </c>
      <c r="C130" t="s">
        <v>916</v>
      </c>
      <c r="D130" t="s">
        <v>917</v>
      </c>
      <c r="E130" t="str">
        <f t="shared" si="12"/>
        <v>PA</v>
      </c>
      <c r="F130" t="s">
        <v>267</v>
      </c>
      <c r="G130" t="s">
        <v>302</v>
      </c>
      <c r="H130">
        <v>148</v>
      </c>
      <c r="I130" t="s">
        <v>299</v>
      </c>
      <c r="J130" s="5" t="s">
        <v>303</v>
      </c>
      <c r="K130" t="s">
        <v>299</v>
      </c>
      <c r="L130" s="5" t="s">
        <v>303</v>
      </c>
      <c r="M130" s="5" t="s">
        <v>303</v>
      </c>
      <c r="N130" s="5" t="s">
        <v>303</v>
      </c>
      <c r="O130" s="5" t="s">
        <v>303</v>
      </c>
      <c r="P130" t="s">
        <v>28</v>
      </c>
      <c r="Q130" t="s">
        <v>304</v>
      </c>
      <c r="R130" t="s">
        <v>398</v>
      </c>
      <c r="S130" s="2">
        <v>0.87</v>
      </c>
      <c r="T130" s="2">
        <v>0.01</v>
      </c>
      <c r="U130" s="2">
        <v>0.89</v>
      </c>
      <c r="V130" s="2">
        <v>0.89</v>
      </c>
      <c r="W130" s="2">
        <v>0.35</v>
      </c>
      <c r="X130" s="2">
        <v>0.93</v>
      </c>
      <c r="Y130">
        <v>508</v>
      </c>
      <c r="Z130">
        <v>513</v>
      </c>
      <c r="AA130">
        <v>517</v>
      </c>
      <c r="AB130">
        <v>520</v>
      </c>
      <c r="AC130">
        <v>523</v>
      </c>
      <c r="AD130">
        <v>3.59</v>
      </c>
      <c r="AE130">
        <v>3.74</v>
      </c>
      <c r="AF130">
        <v>3.86</v>
      </c>
      <c r="AG130">
        <v>3.95</v>
      </c>
      <c r="AH130">
        <v>3.99</v>
      </c>
      <c r="AI130">
        <v>3.46</v>
      </c>
      <c r="AJ130">
        <v>3.67</v>
      </c>
      <c r="AK130">
        <v>3.83</v>
      </c>
      <c r="AL130">
        <v>3.94</v>
      </c>
      <c r="AM130">
        <v>4</v>
      </c>
      <c r="AN130">
        <v>995</v>
      </c>
      <c r="AO130">
        <v>7148</v>
      </c>
      <c r="AP130">
        <v>457</v>
      </c>
      <c r="AQ130">
        <v>8600</v>
      </c>
      <c r="AR130">
        <v>259</v>
      </c>
      <c r="AS130">
        <v>637</v>
      </c>
      <c r="AT130">
        <v>17</v>
      </c>
      <c r="AU130">
        <v>913</v>
      </c>
      <c r="AV130">
        <v>63</v>
      </c>
      <c r="AW130">
        <v>94</v>
      </c>
      <c r="AX130">
        <v>1</v>
      </c>
      <c r="AY130">
        <v>158</v>
      </c>
      <c r="AZ130" s="66">
        <v>0.14000000000000001</v>
      </c>
      <c r="BA130" s="5">
        <v>12</v>
      </c>
      <c r="BB130">
        <v>0</v>
      </c>
      <c r="BC130">
        <v>88</v>
      </c>
      <c r="BD130">
        <v>64</v>
      </c>
      <c r="BE130">
        <v>6</v>
      </c>
      <c r="BF130">
        <v>0</v>
      </c>
      <c r="BG130" t="s">
        <v>304</v>
      </c>
      <c r="BH130" t="s">
        <v>918</v>
      </c>
      <c r="BI130" t="s">
        <v>919</v>
      </c>
      <c r="BJ130" t="s">
        <v>299</v>
      </c>
      <c r="BK130" s="66">
        <v>0.09</v>
      </c>
      <c r="BM130">
        <v>2</v>
      </c>
      <c r="BN130" t="s">
        <v>22</v>
      </c>
      <c r="BO130">
        <f t="shared" si="7"/>
        <v>0.20999999999999996</v>
      </c>
      <c r="BP130">
        <f t="shared" si="8"/>
        <v>5</v>
      </c>
      <c r="BQ130" s="20">
        <f t="shared" si="9"/>
        <v>0.55696202531645567</v>
      </c>
      <c r="BR130" s="20">
        <f t="shared" si="10"/>
        <v>0.44303797468354428</v>
      </c>
    </row>
    <row r="131" spans="1:70">
      <c r="A131">
        <f t="shared" si="11"/>
        <v>125</v>
      </c>
      <c r="B131" t="s">
        <v>265</v>
      </c>
      <c r="C131" t="s">
        <v>920</v>
      </c>
      <c r="D131" t="s">
        <v>921</v>
      </c>
      <c r="E131" t="str">
        <f t="shared" si="12"/>
        <v>NY</v>
      </c>
      <c r="F131" t="s">
        <v>267</v>
      </c>
      <c r="G131" t="s">
        <v>302</v>
      </c>
      <c r="H131">
        <v>105</v>
      </c>
      <c r="I131" t="s">
        <v>299</v>
      </c>
      <c r="J131" s="5" t="s">
        <v>303</v>
      </c>
      <c r="K131" t="s">
        <v>299</v>
      </c>
      <c r="L131" s="65" t="s">
        <v>303</v>
      </c>
      <c r="M131" s="5" t="s">
        <v>299</v>
      </c>
      <c r="N131" s="65" t="s">
        <v>303</v>
      </c>
      <c r="O131" s="65" t="s">
        <v>303</v>
      </c>
      <c r="P131" t="s">
        <v>28</v>
      </c>
      <c r="Q131" t="s">
        <v>304</v>
      </c>
      <c r="R131" t="s">
        <v>922</v>
      </c>
      <c r="S131" s="2">
        <v>0.86</v>
      </c>
      <c r="T131" s="2">
        <v>0.01</v>
      </c>
      <c r="U131" s="2">
        <v>0.85</v>
      </c>
      <c r="V131" s="2">
        <v>0.83</v>
      </c>
      <c r="W131" s="2">
        <v>0.4</v>
      </c>
      <c r="X131" s="2">
        <v>0.94</v>
      </c>
      <c r="Y131">
        <v>510</v>
      </c>
      <c r="Z131">
        <v>514</v>
      </c>
      <c r="AA131">
        <v>517</v>
      </c>
      <c r="AB131">
        <v>520</v>
      </c>
      <c r="AC131">
        <v>522</v>
      </c>
      <c r="AD131">
        <v>3.62</v>
      </c>
      <c r="AE131">
        <v>3.76</v>
      </c>
      <c r="AF131">
        <v>3.86</v>
      </c>
      <c r="AG131">
        <v>3.95</v>
      </c>
      <c r="AH131">
        <v>3.99</v>
      </c>
      <c r="AI131">
        <v>3.5</v>
      </c>
      <c r="AJ131">
        <v>3.66</v>
      </c>
      <c r="AK131">
        <v>3.84</v>
      </c>
      <c r="AL131">
        <v>3.95</v>
      </c>
      <c r="AM131">
        <v>4</v>
      </c>
      <c r="AN131">
        <v>1464</v>
      </c>
      <c r="AO131">
        <v>5046</v>
      </c>
      <c r="AP131">
        <v>41</v>
      </c>
      <c r="AQ131">
        <v>6551</v>
      </c>
      <c r="AR131">
        <v>164</v>
      </c>
      <c r="AS131">
        <v>536</v>
      </c>
      <c r="AT131">
        <v>11</v>
      </c>
      <c r="AU131">
        <v>711</v>
      </c>
      <c r="AV131">
        <v>32</v>
      </c>
      <c r="AW131">
        <v>68</v>
      </c>
      <c r="AX131">
        <v>4</v>
      </c>
      <c r="AY131">
        <v>104</v>
      </c>
      <c r="AZ131" s="66">
        <v>0.11</v>
      </c>
      <c r="BA131" s="5">
        <v>10</v>
      </c>
      <c r="BB131">
        <v>0</v>
      </c>
      <c r="BC131">
        <v>57</v>
      </c>
      <c r="BD131">
        <v>44</v>
      </c>
      <c r="BE131">
        <v>3</v>
      </c>
      <c r="BF131">
        <v>0</v>
      </c>
      <c r="BG131" t="s">
        <v>299</v>
      </c>
      <c r="BH131" t="s">
        <v>923</v>
      </c>
      <c r="BI131" t="s">
        <v>924</v>
      </c>
      <c r="BJ131" t="s">
        <v>925</v>
      </c>
      <c r="BK131" s="66">
        <v>0.23</v>
      </c>
      <c r="BM131">
        <v>3</v>
      </c>
      <c r="BN131" t="s">
        <v>22</v>
      </c>
      <c r="BO131">
        <f t="shared" si="7"/>
        <v>0.16000000000000014</v>
      </c>
      <c r="BP131">
        <f t="shared" si="8"/>
        <v>4</v>
      </c>
      <c r="BQ131" s="20">
        <f t="shared" si="9"/>
        <v>0.54807692307692313</v>
      </c>
      <c r="BR131" s="20">
        <f t="shared" si="10"/>
        <v>0.45192307692307693</v>
      </c>
    </row>
    <row r="132" spans="1:70">
      <c r="A132">
        <f t="shared" si="11"/>
        <v>126</v>
      </c>
      <c r="B132" t="s">
        <v>265</v>
      </c>
      <c r="C132" t="s">
        <v>926</v>
      </c>
      <c r="D132" t="s">
        <v>927</v>
      </c>
      <c r="E132" t="str">
        <f t="shared" si="12"/>
        <v>AL</v>
      </c>
      <c r="F132" t="s">
        <v>316</v>
      </c>
      <c r="G132" t="s">
        <v>302</v>
      </c>
      <c r="H132">
        <v>74</v>
      </c>
      <c r="I132" t="s">
        <v>299</v>
      </c>
      <c r="J132" s="5" t="s">
        <v>303</v>
      </c>
      <c r="K132" t="s">
        <v>299</v>
      </c>
      <c r="L132" s="5" t="s">
        <v>303</v>
      </c>
      <c r="M132" s="5" t="s">
        <v>299</v>
      </c>
      <c r="N132" s="65" t="s">
        <v>303</v>
      </c>
      <c r="O132" s="65" t="s">
        <v>303</v>
      </c>
      <c r="P132" t="s">
        <v>28</v>
      </c>
      <c r="Q132" t="s">
        <v>304</v>
      </c>
      <c r="R132" t="s">
        <v>935</v>
      </c>
      <c r="S132" s="2">
        <v>0.91</v>
      </c>
      <c r="T132" s="2">
        <v>0.03</v>
      </c>
      <c r="U132" s="2">
        <v>0.98</v>
      </c>
      <c r="V132" s="2">
        <v>0.72</v>
      </c>
      <c r="W132" s="2">
        <v>0.44</v>
      </c>
      <c r="X132" s="2">
        <v>0.93</v>
      </c>
      <c r="Y132">
        <v>504</v>
      </c>
      <c r="Z132">
        <v>506</v>
      </c>
      <c r="AA132">
        <v>510</v>
      </c>
      <c r="AB132">
        <v>513</v>
      </c>
      <c r="AC132">
        <v>516</v>
      </c>
      <c r="AD132">
        <v>3.58</v>
      </c>
      <c r="AE132">
        <v>3.69</v>
      </c>
      <c r="AF132">
        <v>3.83</v>
      </c>
      <c r="AG132">
        <v>3.94</v>
      </c>
      <c r="AH132">
        <v>4</v>
      </c>
      <c r="AI132">
        <v>3.4</v>
      </c>
      <c r="AJ132">
        <v>3.58</v>
      </c>
      <c r="AK132">
        <v>3.77</v>
      </c>
      <c r="AL132">
        <v>3.9</v>
      </c>
      <c r="AM132">
        <v>4</v>
      </c>
      <c r="AN132">
        <v>536</v>
      </c>
      <c r="AO132">
        <v>1292</v>
      </c>
      <c r="AP132">
        <v>2</v>
      </c>
      <c r="AQ132">
        <v>1830</v>
      </c>
      <c r="AR132">
        <v>189</v>
      </c>
      <c r="AS132">
        <v>14</v>
      </c>
      <c r="AT132">
        <v>0</v>
      </c>
      <c r="AU132">
        <v>203</v>
      </c>
      <c r="AV132">
        <v>69</v>
      </c>
      <c r="AW132">
        <v>5</v>
      </c>
      <c r="AX132">
        <v>0</v>
      </c>
      <c r="AY132">
        <v>74</v>
      </c>
      <c r="AZ132" s="66">
        <v>7.0000000000000007E-2</v>
      </c>
      <c r="BA132" s="5">
        <v>10</v>
      </c>
      <c r="BB132">
        <v>0</v>
      </c>
      <c r="BC132">
        <v>55</v>
      </c>
      <c r="BD132">
        <v>17</v>
      </c>
      <c r="BE132">
        <v>2</v>
      </c>
      <c r="BF132">
        <v>0</v>
      </c>
      <c r="BG132" t="s">
        <v>299</v>
      </c>
      <c r="BH132" t="s">
        <v>936</v>
      </c>
      <c r="BI132" t="s">
        <v>937</v>
      </c>
      <c r="BJ132" t="s">
        <v>304</v>
      </c>
      <c r="BK132" s="66">
        <v>0.19</v>
      </c>
      <c r="BM132">
        <v>0</v>
      </c>
      <c r="BN132" t="s">
        <v>935</v>
      </c>
      <c r="BO132">
        <f t="shared" si="7"/>
        <v>0.18000000000000016</v>
      </c>
      <c r="BP132">
        <f t="shared" si="8"/>
        <v>2</v>
      </c>
      <c r="BQ132" s="20">
        <f t="shared" si="9"/>
        <v>0.7432432432432432</v>
      </c>
      <c r="BR132" s="20">
        <f t="shared" si="10"/>
        <v>0.25675675675675674</v>
      </c>
    </row>
    <row r="133" spans="1:70">
      <c r="A133">
        <f t="shared" si="11"/>
        <v>127</v>
      </c>
      <c r="B133" t="s">
        <v>265</v>
      </c>
      <c r="C133" t="s">
        <v>928</v>
      </c>
      <c r="D133" t="s">
        <v>929</v>
      </c>
      <c r="E133" t="str">
        <f t="shared" si="12"/>
        <v>SC</v>
      </c>
      <c r="F133" t="s">
        <v>316</v>
      </c>
      <c r="G133" t="s">
        <v>302</v>
      </c>
      <c r="H133">
        <v>100</v>
      </c>
      <c r="I133" t="s">
        <v>299</v>
      </c>
      <c r="J133" s="5" t="s">
        <v>303</v>
      </c>
      <c r="K133" t="s">
        <v>299</v>
      </c>
      <c r="L133" s="5" t="s">
        <v>303</v>
      </c>
      <c r="M133" s="5" t="s">
        <v>304</v>
      </c>
      <c r="N133" s="5">
        <v>3</v>
      </c>
      <c r="O133" s="5" t="s">
        <v>303</v>
      </c>
      <c r="P133" t="s">
        <v>28</v>
      </c>
      <c r="Q133" t="s">
        <v>304</v>
      </c>
      <c r="R133" t="s">
        <v>938</v>
      </c>
      <c r="S133" s="2">
        <v>0.78</v>
      </c>
      <c r="T133" s="2">
        <v>0.02</v>
      </c>
      <c r="U133" s="2">
        <v>0.88</v>
      </c>
      <c r="V133" s="2">
        <v>0.76</v>
      </c>
      <c r="W133" s="2">
        <v>0.51</v>
      </c>
      <c r="X133" s="2">
        <v>0.75</v>
      </c>
      <c r="Y133">
        <v>504</v>
      </c>
      <c r="Z133">
        <v>507</v>
      </c>
      <c r="AA133">
        <v>510</v>
      </c>
      <c r="AB133">
        <v>512</v>
      </c>
      <c r="AC133">
        <v>515</v>
      </c>
      <c r="AD133">
        <v>3.45</v>
      </c>
      <c r="AE133">
        <v>3.67</v>
      </c>
      <c r="AF133">
        <v>3.83</v>
      </c>
      <c r="AG133">
        <v>3.93</v>
      </c>
      <c r="AH133">
        <v>4</v>
      </c>
      <c r="AI133">
        <v>3.34</v>
      </c>
      <c r="AJ133">
        <v>3.59</v>
      </c>
      <c r="AK133">
        <v>3.79</v>
      </c>
      <c r="AL133">
        <v>3.92</v>
      </c>
      <c r="AM133">
        <v>4</v>
      </c>
      <c r="AN133">
        <v>556</v>
      </c>
      <c r="AO133">
        <v>2565</v>
      </c>
      <c r="AP133">
        <v>4</v>
      </c>
      <c r="AQ133">
        <v>3125</v>
      </c>
      <c r="AR133">
        <v>336</v>
      </c>
      <c r="AS133">
        <v>124</v>
      </c>
      <c r="AT133">
        <v>0</v>
      </c>
      <c r="AU133">
        <v>460</v>
      </c>
      <c r="AV133">
        <v>76</v>
      </c>
      <c r="AW133">
        <v>24</v>
      </c>
      <c r="AX133">
        <v>0</v>
      </c>
      <c r="AY133">
        <v>100</v>
      </c>
      <c r="AZ133" s="66">
        <v>0.13</v>
      </c>
      <c r="BA133" s="5">
        <v>7</v>
      </c>
      <c r="BB133">
        <v>0</v>
      </c>
      <c r="BC133">
        <v>68</v>
      </c>
      <c r="BD133">
        <v>30</v>
      </c>
      <c r="BE133">
        <v>1</v>
      </c>
      <c r="BF133">
        <v>1</v>
      </c>
      <c r="BG133" t="s">
        <v>299</v>
      </c>
      <c r="BH133" t="s">
        <v>269</v>
      </c>
      <c r="BI133" t="s">
        <v>939</v>
      </c>
      <c r="BJ133" t="s">
        <v>304</v>
      </c>
      <c r="BK133" s="66">
        <v>7.0000000000000007E-2</v>
      </c>
      <c r="BM133">
        <v>0</v>
      </c>
      <c r="BN133" t="s">
        <v>940</v>
      </c>
      <c r="BO133">
        <f t="shared" si="7"/>
        <v>0.25</v>
      </c>
      <c r="BP133">
        <f t="shared" si="8"/>
        <v>3</v>
      </c>
      <c r="BQ133" s="20">
        <f t="shared" si="9"/>
        <v>0.68</v>
      </c>
      <c r="BR133" s="20">
        <f t="shared" si="10"/>
        <v>0.32</v>
      </c>
    </row>
    <row r="134" spans="1:70">
      <c r="A134">
        <f t="shared" si="11"/>
        <v>128</v>
      </c>
      <c r="B134" t="s">
        <v>265</v>
      </c>
      <c r="C134" t="s">
        <v>930</v>
      </c>
      <c r="D134" t="s">
        <v>931</v>
      </c>
      <c r="E134" t="str">
        <f t="shared" si="12"/>
        <v>SC</v>
      </c>
      <c r="F134" t="s">
        <v>316</v>
      </c>
      <c r="G134" t="s">
        <v>302</v>
      </c>
      <c r="H134">
        <v>110</v>
      </c>
      <c r="I134" t="s">
        <v>299</v>
      </c>
      <c r="J134" s="5" t="s">
        <v>303</v>
      </c>
      <c r="K134" t="s">
        <v>299</v>
      </c>
      <c r="L134" s="5" t="s">
        <v>303</v>
      </c>
      <c r="M134" s="5" t="s">
        <v>304</v>
      </c>
      <c r="N134" s="5" t="s">
        <v>303</v>
      </c>
      <c r="O134" s="5" t="s">
        <v>303</v>
      </c>
      <c r="P134" t="s">
        <v>28</v>
      </c>
      <c r="Q134" t="s">
        <v>304</v>
      </c>
      <c r="R134" t="s">
        <v>941</v>
      </c>
      <c r="S134" s="2">
        <v>0.81</v>
      </c>
      <c r="T134" s="2">
        <v>0.01</v>
      </c>
      <c r="U134" s="2">
        <v>0.9</v>
      </c>
      <c r="V134" s="2">
        <v>0.79</v>
      </c>
      <c r="W134" s="2">
        <v>0.52</v>
      </c>
      <c r="X134" s="2">
        <v>0.84</v>
      </c>
      <c r="Y134">
        <v>501</v>
      </c>
      <c r="Z134">
        <v>506</v>
      </c>
      <c r="AA134">
        <v>511</v>
      </c>
      <c r="AB134">
        <v>514</v>
      </c>
      <c r="AC134">
        <v>519</v>
      </c>
      <c r="AD134">
        <v>3.33</v>
      </c>
      <c r="AE134">
        <v>3.59</v>
      </c>
      <c r="AF134">
        <v>3.81</v>
      </c>
      <c r="AG134">
        <v>3.93</v>
      </c>
      <c r="AH134">
        <v>4</v>
      </c>
      <c r="AI134">
        <v>3.09</v>
      </c>
      <c r="AJ134">
        <v>3.48</v>
      </c>
      <c r="AK134">
        <v>3.76</v>
      </c>
      <c r="AL134">
        <v>3.95</v>
      </c>
      <c r="AM134">
        <v>4</v>
      </c>
      <c r="AN134">
        <v>614</v>
      </c>
      <c r="AO134">
        <v>3224</v>
      </c>
      <c r="AP134">
        <v>6</v>
      </c>
      <c r="AQ134">
        <v>3844</v>
      </c>
      <c r="AR134">
        <v>217</v>
      </c>
      <c r="AS134">
        <v>103</v>
      </c>
      <c r="AT134">
        <v>0</v>
      </c>
      <c r="AU134">
        <v>320</v>
      </c>
      <c r="AV134">
        <v>69</v>
      </c>
      <c r="AW134">
        <v>38</v>
      </c>
      <c r="AX134">
        <v>1</v>
      </c>
      <c r="AY134">
        <v>108</v>
      </c>
      <c r="AZ134" s="66">
        <v>0.2</v>
      </c>
      <c r="BA134" s="5">
        <v>20</v>
      </c>
      <c r="BB134">
        <v>0</v>
      </c>
      <c r="BC134">
        <v>66</v>
      </c>
      <c r="BD134">
        <v>39</v>
      </c>
      <c r="BE134">
        <v>2</v>
      </c>
      <c r="BF134">
        <v>1</v>
      </c>
      <c r="BG134" t="s">
        <v>299</v>
      </c>
      <c r="BH134" t="s">
        <v>942</v>
      </c>
      <c r="BI134" t="s">
        <v>943</v>
      </c>
      <c r="BJ134" t="s">
        <v>304</v>
      </c>
      <c r="BK134" s="66">
        <v>0.06</v>
      </c>
      <c r="BM134">
        <v>1</v>
      </c>
      <c r="BN134" t="s">
        <v>944</v>
      </c>
      <c r="BO134">
        <f t="shared" si="7"/>
        <v>0.39000000000000012</v>
      </c>
      <c r="BP134">
        <f t="shared" si="8"/>
        <v>5</v>
      </c>
      <c r="BQ134" s="20">
        <f t="shared" si="9"/>
        <v>0.61111111111111116</v>
      </c>
      <c r="BR134" s="20">
        <f t="shared" si="10"/>
        <v>0.3888888888888889</v>
      </c>
    </row>
    <row r="135" spans="1:70">
      <c r="A135">
        <f t="shared" si="11"/>
        <v>129</v>
      </c>
      <c r="B135" t="s">
        <v>265</v>
      </c>
      <c r="C135" t="s">
        <v>932</v>
      </c>
      <c r="D135" t="s">
        <v>1089</v>
      </c>
      <c r="E135" t="str">
        <f t="shared" si="12"/>
        <v>SD</v>
      </c>
      <c r="F135" t="s">
        <v>316</v>
      </c>
      <c r="G135" t="s">
        <v>302</v>
      </c>
      <c r="H135">
        <v>71</v>
      </c>
      <c r="I135" t="s">
        <v>304</v>
      </c>
      <c r="J135" s="5" t="s">
        <v>945</v>
      </c>
      <c r="K135" t="s">
        <v>304</v>
      </c>
      <c r="L135" s="5" t="s">
        <v>946</v>
      </c>
      <c r="M135" s="5" t="s">
        <v>304</v>
      </c>
      <c r="N135" s="5" t="s">
        <v>303</v>
      </c>
      <c r="O135" s="5" t="s">
        <v>303</v>
      </c>
      <c r="P135" t="s">
        <v>28</v>
      </c>
      <c r="Q135" t="s">
        <v>429</v>
      </c>
      <c r="R135" t="s">
        <v>947</v>
      </c>
      <c r="S135" s="2">
        <v>0.82</v>
      </c>
      <c r="T135" s="2">
        <v>0.01</v>
      </c>
      <c r="U135" s="2">
        <v>0.92</v>
      </c>
      <c r="V135" s="2">
        <v>0.65</v>
      </c>
      <c r="W135" s="2">
        <v>0.78</v>
      </c>
      <c r="X135" s="2">
        <v>0.84</v>
      </c>
      <c r="Y135">
        <v>501</v>
      </c>
      <c r="Z135">
        <v>504</v>
      </c>
      <c r="AA135">
        <v>508</v>
      </c>
      <c r="AB135">
        <v>512</v>
      </c>
      <c r="AC135">
        <v>516</v>
      </c>
      <c r="AD135">
        <v>3.34</v>
      </c>
      <c r="AE135">
        <v>3.56</v>
      </c>
      <c r="AF135">
        <v>3.82</v>
      </c>
      <c r="AG135">
        <v>3.94</v>
      </c>
      <c r="AH135">
        <v>3.97</v>
      </c>
      <c r="AI135">
        <v>3.06</v>
      </c>
      <c r="AJ135">
        <v>3.4</v>
      </c>
      <c r="AK135">
        <v>3.76</v>
      </c>
      <c r="AL135">
        <v>3.9</v>
      </c>
      <c r="AM135">
        <v>3.96</v>
      </c>
      <c r="AN135">
        <v>140</v>
      </c>
      <c r="AO135">
        <v>858</v>
      </c>
      <c r="AP135">
        <v>6</v>
      </c>
      <c r="AQ135">
        <v>1004</v>
      </c>
      <c r="AR135">
        <v>126</v>
      </c>
      <c r="AS135">
        <v>101</v>
      </c>
      <c r="AT135">
        <v>0</v>
      </c>
      <c r="AU135">
        <v>227</v>
      </c>
      <c r="AV135">
        <v>45</v>
      </c>
      <c r="AW135">
        <v>23</v>
      </c>
      <c r="AX135">
        <v>0</v>
      </c>
      <c r="AY135">
        <v>68</v>
      </c>
      <c r="AZ135" s="66">
        <v>0.22</v>
      </c>
      <c r="BA135" s="5" t="s">
        <v>269</v>
      </c>
      <c r="BB135">
        <v>0</v>
      </c>
      <c r="BC135">
        <v>36</v>
      </c>
      <c r="BD135">
        <v>31</v>
      </c>
      <c r="BE135">
        <v>1</v>
      </c>
      <c r="BF135">
        <v>0</v>
      </c>
      <c r="BG135" t="s">
        <v>299</v>
      </c>
      <c r="BH135" t="s">
        <v>269</v>
      </c>
      <c r="BI135" t="s">
        <v>949</v>
      </c>
      <c r="BJ135" t="s">
        <v>299</v>
      </c>
      <c r="BK135" s="66">
        <v>0.14000000000000001</v>
      </c>
      <c r="BM135">
        <v>0</v>
      </c>
      <c r="BN135" t="s">
        <v>948</v>
      </c>
      <c r="BO135">
        <f t="shared" si="7"/>
        <v>0.33999999999999986</v>
      </c>
      <c r="BP135">
        <f t="shared" si="8"/>
        <v>3</v>
      </c>
      <c r="BQ135" s="20">
        <f t="shared" si="9"/>
        <v>0.52941176470588236</v>
      </c>
      <c r="BR135" s="20">
        <f t="shared" si="10"/>
        <v>0.47058823529411764</v>
      </c>
    </row>
    <row r="136" spans="1:70">
      <c r="A136">
        <f t="shared" si="11"/>
        <v>130</v>
      </c>
      <c r="B136" t="s">
        <v>265</v>
      </c>
      <c r="C136" t="s">
        <v>933</v>
      </c>
      <c r="D136" t="s">
        <v>934</v>
      </c>
      <c r="E136" t="str">
        <f t="shared" si="12"/>
        <v>TN</v>
      </c>
      <c r="F136" t="s">
        <v>316</v>
      </c>
      <c r="G136" t="s">
        <v>302</v>
      </c>
      <c r="H136">
        <v>170</v>
      </c>
      <c r="I136" t="s">
        <v>299</v>
      </c>
      <c r="J136" s="5" t="s">
        <v>303</v>
      </c>
      <c r="K136" t="s">
        <v>299</v>
      </c>
      <c r="L136" s="5" t="s">
        <v>303</v>
      </c>
      <c r="M136" s="5" t="s">
        <v>303</v>
      </c>
      <c r="N136" s="5" t="s">
        <v>303</v>
      </c>
      <c r="O136" s="5" t="s">
        <v>303</v>
      </c>
      <c r="P136" t="s">
        <v>28</v>
      </c>
      <c r="Q136" t="s">
        <v>304</v>
      </c>
      <c r="R136" t="s">
        <v>950</v>
      </c>
      <c r="S136" s="2">
        <v>0.86</v>
      </c>
      <c r="T136" s="2">
        <v>0.01</v>
      </c>
      <c r="U136" s="2">
        <v>0.9</v>
      </c>
      <c r="V136" s="2">
        <v>0.83</v>
      </c>
      <c r="W136" s="2">
        <v>0.56000000000000005</v>
      </c>
      <c r="X136" s="2">
        <v>0.93</v>
      </c>
      <c r="Y136">
        <v>507</v>
      </c>
      <c r="Z136">
        <v>509</v>
      </c>
      <c r="AA136">
        <v>513</v>
      </c>
      <c r="AB136">
        <v>517</v>
      </c>
      <c r="AC136">
        <v>520</v>
      </c>
      <c r="AD136">
        <v>3.62</v>
      </c>
      <c r="AE136">
        <v>3.75</v>
      </c>
      <c r="AF136">
        <v>3.9</v>
      </c>
      <c r="AG136">
        <v>3.97</v>
      </c>
      <c r="AH136">
        <v>4</v>
      </c>
      <c r="AI136">
        <v>3.52</v>
      </c>
      <c r="AJ136">
        <v>3.7</v>
      </c>
      <c r="AK136">
        <v>3.86</v>
      </c>
      <c r="AL136">
        <v>3.97</v>
      </c>
      <c r="AM136">
        <v>4</v>
      </c>
      <c r="AN136">
        <v>870</v>
      </c>
      <c r="AO136">
        <v>2176</v>
      </c>
      <c r="AP136">
        <v>3</v>
      </c>
      <c r="AQ136">
        <v>3049</v>
      </c>
      <c r="AR136">
        <v>353</v>
      </c>
      <c r="AS136">
        <v>43</v>
      </c>
      <c r="AT136">
        <v>0</v>
      </c>
      <c r="AU136">
        <v>396</v>
      </c>
      <c r="AV136">
        <v>165</v>
      </c>
      <c r="AW136">
        <v>11</v>
      </c>
      <c r="AX136">
        <v>0</v>
      </c>
      <c r="AY136">
        <v>176</v>
      </c>
      <c r="AZ136" s="66">
        <v>0.1</v>
      </c>
      <c r="BA136" s="5">
        <v>0</v>
      </c>
      <c r="BB136">
        <v>0</v>
      </c>
      <c r="BC136">
        <v>121</v>
      </c>
      <c r="BD136">
        <v>54</v>
      </c>
      <c r="BE136">
        <v>1</v>
      </c>
      <c r="BF136">
        <v>0</v>
      </c>
      <c r="BG136" t="s">
        <v>304</v>
      </c>
      <c r="BH136" t="s">
        <v>951</v>
      </c>
      <c r="BI136" t="s">
        <v>952</v>
      </c>
      <c r="BJ136" t="s">
        <v>304</v>
      </c>
      <c r="BK136" s="66">
        <v>7.0000000000000007E-2</v>
      </c>
      <c r="BM136">
        <v>0</v>
      </c>
      <c r="BN136" t="s">
        <v>950</v>
      </c>
      <c r="BO136">
        <f t="shared" ref="BO136:BO156" si="13">IFERROR(AJ136-AI136,"")</f>
        <v>0.18000000000000016</v>
      </c>
      <c r="BP136">
        <f t="shared" ref="BP136:BP156" si="14">IFERROR(Z136-Y136,"")</f>
        <v>2</v>
      </c>
      <c r="BQ136" s="20">
        <f t="shared" ref="BQ136:BQ156" si="15">(BB136+BC136)/SUM(BB136:BF136)</f>
        <v>0.6875</v>
      </c>
      <c r="BR136" s="20">
        <f t="shared" ref="BR136:BR156" si="16">(BD136+BE136+BF136)/SUM(BB136:BF136)</f>
        <v>0.3125</v>
      </c>
    </row>
    <row r="137" spans="1:70">
      <c r="A137">
        <f t="shared" ref="A137:A156" si="17">A136+1</f>
        <v>131</v>
      </c>
      <c r="B137" t="s">
        <v>265</v>
      </c>
      <c r="C137" s="21" t="s">
        <v>953</v>
      </c>
      <c r="D137" t="s">
        <v>954</v>
      </c>
      <c r="E137" t="str">
        <f t="shared" si="12"/>
        <v>TX</v>
      </c>
      <c r="F137" t="s">
        <v>316</v>
      </c>
      <c r="G137" t="s">
        <v>269</v>
      </c>
      <c r="H137">
        <v>50</v>
      </c>
      <c r="I137" t="s">
        <v>299</v>
      </c>
      <c r="J137" s="5" t="s">
        <v>955</v>
      </c>
      <c r="K137" t="s">
        <v>299</v>
      </c>
      <c r="L137" s="5" t="s">
        <v>956</v>
      </c>
      <c r="M137" s="5" t="s">
        <v>299</v>
      </c>
      <c r="N137" s="5" t="s">
        <v>303</v>
      </c>
      <c r="O137" s="5" t="s">
        <v>303</v>
      </c>
      <c r="P137" t="s">
        <v>28</v>
      </c>
      <c r="Q137" t="s">
        <v>304</v>
      </c>
      <c r="R137" t="s">
        <v>957</v>
      </c>
      <c r="S137" s="2">
        <v>0.93</v>
      </c>
      <c r="T137" s="2">
        <v>0.02</v>
      </c>
      <c r="U137" s="2">
        <v>0.91</v>
      </c>
      <c r="V137" s="2">
        <v>0.89</v>
      </c>
      <c r="W137" s="2">
        <v>0.42</v>
      </c>
      <c r="X137" s="2">
        <v>0.96</v>
      </c>
      <c r="Y137">
        <v>509</v>
      </c>
      <c r="Z137">
        <v>511</v>
      </c>
      <c r="AA137">
        <v>516</v>
      </c>
      <c r="AB137">
        <v>519</v>
      </c>
      <c r="AC137">
        <v>522</v>
      </c>
      <c r="AD137">
        <v>3.6</v>
      </c>
      <c r="AE137">
        <v>3.73</v>
      </c>
      <c r="AF137">
        <v>3.86</v>
      </c>
      <c r="AG137">
        <v>3.96</v>
      </c>
      <c r="AH137">
        <v>3.99</v>
      </c>
      <c r="AI137">
        <v>3.49</v>
      </c>
      <c r="AJ137">
        <v>3.6</v>
      </c>
      <c r="AK137">
        <v>3.82</v>
      </c>
      <c r="AL137">
        <v>3.97</v>
      </c>
      <c r="AM137">
        <v>4</v>
      </c>
      <c r="AN137">
        <v>4797</v>
      </c>
      <c r="AO137">
        <v>1357</v>
      </c>
      <c r="AP137">
        <v>34</v>
      </c>
      <c r="AQ137">
        <v>6188</v>
      </c>
      <c r="AR137" s="18">
        <v>0</v>
      </c>
      <c r="AS137" s="18">
        <v>0</v>
      </c>
      <c r="AT137" s="18">
        <v>0</v>
      </c>
      <c r="AU137" s="18">
        <v>0</v>
      </c>
      <c r="AV137">
        <v>49</v>
      </c>
      <c r="AW137">
        <v>1</v>
      </c>
      <c r="AX137">
        <v>0</v>
      </c>
      <c r="AY137">
        <v>50</v>
      </c>
      <c r="AZ137" s="66">
        <v>0.2</v>
      </c>
      <c r="BA137" s="5" t="s">
        <v>269</v>
      </c>
      <c r="BB137">
        <v>0</v>
      </c>
      <c r="BC137">
        <v>25</v>
      </c>
      <c r="BD137">
        <v>24</v>
      </c>
      <c r="BE137">
        <v>1</v>
      </c>
      <c r="BF137">
        <v>0</v>
      </c>
      <c r="BG137" t="s">
        <v>299</v>
      </c>
      <c r="BH137" t="s">
        <v>269</v>
      </c>
      <c r="BI137" t="s">
        <v>341</v>
      </c>
      <c r="BJ137" t="s">
        <v>269</v>
      </c>
      <c r="BK137" s="66">
        <v>0.15</v>
      </c>
      <c r="BM137">
        <v>0</v>
      </c>
      <c r="BN137" t="s">
        <v>957</v>
      </c>
      <c r="BO137">
        <f t="shared" si="13"/>
        <v>0.10999999999999988</v>
      </c>
      <c r="BP137">
        <f t="shared" si="14"/>
        <v>2</v>
      </c>
      <c r="BQ137" s="20">
        <f t="shared" si="15"/>
        <v>0.5</v>
      </c>
      <c r="BR137" s="20">
        <f t="shared" si="16"/>
        <v>0.5</v>
      </c>
    </row>
    <row r="138" spans="1:70">
      <c r="A138">
        <f t="shared" si="17"/>
        <v>132</v>
      </c>
      <c r="B138" t="s">
        <v>265</v>
      </c>
      <c r="C138" t="s">
        <v>958</v>
      </c>
      <c r="D138" t="s">
        <v>959</v>
      </c>
      <c r="E138" t="str">
        <f t="shared" si="12"/>
        <v>TX</v>
      </c>
      <c r="F138" t="s">
        <v>316</v>
      </c>
      <c r="G138" t="s">
        <v>302</v>
      </c>
      <c r="H138">
        <v>230</v>
      </c>
      <c r="I138" t="s">
        <v>299</v>
      </c>
      <c r="J138" s="5" t="s">
        <v>303</v>
      </c>
      <c r="K138" t="s">
        <v>299</v>
      </c>
      <c r="L138" s="5" t="s">
        <v>960</v>
      </c>
      <c r="M138" s="5" t="s">
        <v>304</v>
      </c>
      <c r="N138" s="5" t="s">
        <v>303</v>
      </c>
      <c r="O138" s="5" t="s">
        <v>961</v>
      </c>
      <c r="P138" t="s">
        <v>27</v>
      </c>
      <c r="Q138" t="s">
        <v>304</v>
      </c>
      <c r="R138" t="s">
        <v>962</v>
      </c>
      <c r="S138" s="2">
        <v>0.92</v>
      </c>
      <c r="T138" s="2">
        <v>0.02</v>
      </c>
      <c r="U138" s="2">
        <v>0.93</v>
      </c>
      <c r="V138" s="2">
        <v>0.84</v>
      </c>
      <c r="W138" s="2">
        <v>0.42</v>
      </c>
      <c r="X138" s="2">
        <v>0.92</v>
      </c>
      <c r="Y138">
        <v>505</v>
      </c>
      <c r="Z138">
        <v>509</v>
      </c>
      <c r="AA138">
        <v>513</v>
      </c>
      <c r="AB138">
        <v>518</v>
      </c>
      <c r="AC138">
        <v>522</v>
      </c>
      <c r="AD138">
        <v>3.56</v>
      </c>
      <c r="AE138">
        <v>3.73</v>
      </c>
      <c r="AF138">
        <v>3.89</v>
      </c>
      <c r="AG138">
        <v>3.97</v>
      </c>
      <c r="AH138">
        <v>4</v>
      </c>
      <c r="AI138">
        <v>3.44</v>
      </c>
      <c r="AJ138">
        <v>3.66</v>
      </c>
      <c r="AK138">
        <v>3.87</v>
      </c>
      <c r="AL138">
        <v>3.97</v>
      </c>
      <c r="AM138">
        <v>4</v>
      </c>
      <c r="AN138">
        <v>4980</v>
      </c>
      <c r="AO138">
        <v>1231</v>
      </c>
      <c r="AP138">
        <v>32</v>
      </c>
      <c r="AQ138">
        <v>6243</v>
      </c>
      <c r="AR138">
        <v>927</v>
      </c>
      <c r="AS138">
        <v>63</v>
      </c>
      <c r="AT138">
        <v>0</v>
      </c>
      <c r="AU138">
        <v>990</v>
      </c>
      <c r="AV138">
        <v>213</v>
      </c>
      <c r="AW138">
        <v>17</v>
      </c>
      <c r="AX138">
        <v>0</v>
      </c>
      <c r="AY138">
        <v>230</v>
      </c>
      <c r="AZ138" s="66">
        <v>0.12</v>
      </c>
      <c r="BA138" s="5" t="s">
        <v>269</v>
      </c>
      <c r="BB138">
        <v>0</v>
      </c>
      <c r="BC138">
        <v>150</v>
      </c>
      <c r="BD138">
        <v>72</v>
      </c>
      <c r="BE138">
        <v>8</v>
      </c>
      <c r="BF138">
        <v>0</v>
      </c>
      <c r="BG138" t="s">
        <v>299</v>
      </c>
      <c r="BH138" t="s">
        <v>269</v>
      </c>
      <c r="BI138" t="s">
        <v>341</v>
      </c>
      <c r="BJ138" t="s">
        <v>963</v>
      </c>
      <c r="BK138" s="66">
        <v>0.15</v>
      </c>
      <c r="BM138">
        <v>4</v>
      </c>
      <c r="BN138" t="s">
        <v>962</v>
      </c>
      <c r="BO138">
        <f t="shared" si="13"/>
        <v>0.2200000000000002</v>
      </c>
      <c r="BP138">
        <f t="shared" si="14"/>
        <v>4</v>
      </c>
      <c r="BQ138" s="20">
        <f t="shared" si="15"/>
        <v>0.65217391304347827</v>
      </c>
      <c r="BR138" s="20">
        <f t="shared" si="16"/>
        <v>0.34782608695652173</v>
      </c>
    </row>
    <row r="139" spans="1:70">
      <c r="A139">
        <f t="shared" si="17"/>
        <v>133</v>
      </c>
      <c r="B139" t="s">
        <v>265</v>
      </c>
      <c r="C139" t="s">
        <v>964</v>
      </c>
      <c r="D139" t="s">
        <v>965</v>
      </c>
      <c r="E139" t="str">
        <f t="shared" si="12"/>
        <v>TX</v>
      </c>
      <c r="F139" t="s">
        <v>316</v>
      </c>
      <c r="G139" t="s">
        <v>966</v>
      </c>
      <c r="H139">
        <v>55</v>
      </c>
      <c r="I139" t="s">
        <v>299</v>
      </c>
      <c r="J139" s="5" t="s">
        <v>303</v>
      </c>
      <c r="K139" t="s">
        <v>299</v>
      </c>
      <c r="L139" s="5" t="s">
        <v>303</v>
      </c>
      <c r="M139" s="5" t="s">
        <v>304</v>
      </c>
      <c r="N139" s="5">
        <v>3.2</v>
      </c>
      <c r="O139" s="5" t="s">
        <v>303</v>
      </c>
      <c r="P139" t="s">
        <v>28</v>
      </c>
      <c r="Q139" t="s">
        <v>304</v>
      </c>
      <c r="R139" t="s">
        <v>967</v>
      </c>
      <c r="S139" s="2">
        <v>0.85</v>
      </c>
      <c r="T139" s="2">
        <v>0.01</v>
      </c>
      <c r="U139" s="2">
        <v>0.9</v>
      </c>
      <c r="V139" s="2">
        <v>0.76</v>
      </c>
      <c r="W139" s="2">
        <v>0.5</v>
      </c>
      <c r="X139" s="2">
        <v>0.85</v>
      </c>
      <c r="Y139">
        <v>503</v>
      </c>
      <c r="Z139">
        <v>505</v>
      </c>
      <c r="AA139">
        <v>508</v>
      </c>
      <c r="AB139">
        <v>511</v>
      </c>
      <c r="AC139">
        <v>515</v>
      </c>
      <c r="AD139">
        <v>3.28</v>
      </c>
      <c r="AE139">
        <v>3.46</v>
      </c>
      <c r="AF139">
        <v>3.69</v>
      </c>
      <c r="AG139">
        <v>3.91</v>
      </c>
      <c r="AH139">
        <v>3.95</v>
      </c>
      <c r="AI139">
        <v>3.06</v>
      </c>
      <c r="AJ139">
        <v>3.27</v>
      </c>
      <c r="AK139">
        <v>3.61</v>
      </c>
      <c r="AL139">
        <v>3.87</v>
      </c>
      <c r="AM139">
        <v>3.95</v>
      </c>
      <c r="AN139">
        <v>4398</v>
      </c>
      <c r="AO139">
        <v>962</v>
      </c>
      <c r="AP139">
        <v>32</v>
      </c>
      <c r="AQ139">
        <v>5392</v>
      </c>
      <c r="AR139">
        <v>475</v>
      </c>
      <c r="AS139">
        <v>35</v>
      </c>
      <c r="AT139">
        <v>0</v>
      </c>
      <c r="AU139">
        <v>510</v>
      </c>
      <c r="AV139">
        <v>53</v>
      </c>
      <c r="AW139">
        <v>2</v>
      </c>
      <c r="AX139">
        <v>1</v>
      </c>
      <c r="AY139">
        <v>56</v>
      </c>
      <c r="AZ139" s="66">
        <v>0.14000000000000001</v>
      </c>
      <c r="BA139" s="5" t="s">
        <v>269</v>
      </c>
      <c r="BB139">
        <v>0</v>
      </c>
      <c r="BC139">
        <v>31</v>
      </c>
      <c r="BD139">
        <v>21</v>
      </c>
      <c r="BE139">
        <v>4</v>
      </c>
      <c r="BF139">
        <v>0</v>
      </c>
      <c r="BG139" t="s">
        <v>299</v>
      </c>
      <c r="BH139" t="s">
        <v>969</v>
      </c>
      <c r="BI139" t="s">
        <v>341</v>
      </c>
      <c r="BJ139" t="s">
        <v>970</v>
      </c>
      <c r="BK139" s="66">
        <v>0.05</v>
      </c>
      <c r="BM139">
        <v>2</v>
      </c>
      <c r="BN139" t="s">
        <v>968</v>
      </c>
      <c r="BO139">
        <f t="shared" si="13"/>
        <v>0.20999999999999996</v>
      </c>
      <c r="BP139">
        <f t="shared" si="14"/>
        <v>2</v>
      </c>
      <c r="BQ139" s="20">
        <f t="shared" si="15"/>
        <v>0.5535714285714286</v>
      </c>
      <c r="BR139" s="20">
        <f t="shared" si="16"/>
        <v>0.44642857142857145</v>
      </c>
    </row>
    <row r="140" spans="1:70">
      <c r="A140">
        <f t="shared" si="17"/>
        <v>134</v>
      </c>
      <c r="B140" t="s">
        <v>265</v>
      </c>
      <c r="C140" t="s">
        <v>971</v>
      </c>
      <c r="D140" t="s">
        <v>972</v>
      </c>
      <c r="E140" t="str">
        <f t="shared" si="12"/>
        <v>TX</v>
      </c>
      <c r="F140" t="s">
        <v>316</v>
      </c>
      <c r="G140" t="s">
        <v>973</v>
      </c>
      <c r="H140">
        <v>240</v>
      </c>
      <c r="I140" t="s">
        <v>299</v>
      </c>
      <c r="J140" s="5" t="s">
        <v>303</v>
      </c>
      <c r="K140" t="s">
        <v>299</v>
      </c>
      <c r="L140" s="5" t="s">
        <v>303</v>
      </c>
      <c r="M140" s="5" t="s">
        <v>303</v>
      </c>
      <c r="N140" s="5" t="s">
        <v>303</v>
      </c>
      <c r="O140" s="5" t="s">
        <v>303</v>
      </c>
      <c r="P140" t="s">
        <v>27</v>
      </c>
      <c r="Q140" t="s">
        <v>304</v>
      </c>
      <c r="R140" t="s">
        <v>975</v>
      </c>
      <c r="S140" s="2">
        <v>0.9</v>
      </c>
      <c r="T140" s="2">
        <v>0.01</v>
      </c>
      <c r="U140" s="2">
        <v>0.94</v>
      </c>
      <c r="V140" s="2">
        <v>0.89</v>
      </c>
      <c r="W140" s="2">
        <v>0.34</v>
      </c>
      <c r="X140" s="2">
        <v>0.96</v>
      </c>
      <c r="Y140">
        <v>510</v>
      </c>
      <c r="Z140">
        <v>515</v>
      </c>
      <c r="AA140">
        <v>518</v>
      </c>
      <c r="AB140">
        <v>521</v>
      </c>
      <c r="AC140">
        <v>523</v>
      </c>
      <c r="AD140">
        <v>3.66</v>
      </c>
      <c r="AE140">
        <v>3.8</v>
      </c>
      <c r="AF140">
        <v>3.92</v>
      </c>
      <c r="AG140">
        <v>3.98</v>
      </c>
      <c r="AH140">
        <v>4</v>
      </c>
      <c r="AI140">
        <v>3.57</v>
      </c>
      <c r="AJ140">
        <v>3.75</v>
      </c>
      <c r="AK140">
        <v>3.91</v>
      </c>
      <c r="AL140">
        <v>3.98</v>
      </c>
      <c r="AM140">
        <v>4</v>
      </c>
      <c r="AN140">
        <v>4863</v>
      </c>
      <c r="AO140">
        <v>1594</v>
      </c>
      <c r="AP140">
        <v>69</v>
      </c>
      <c r="AQ140">
        <v>6526</v>
      </c>
      <c r="AR140">
        <v>696</v>
      </c>
      <c r="AS140">
        <v>133</v>
      </c>
      <c r="AT140">
        <v>1</v>
      </c>
      <c r="AU140">
        <v>830</v>
      </c>
      <c r="AV140">
        <v>210</v>
      </c>
      <c r="AW140">
        <v>21</v>
      </c>
      <c r="AX140">
        <v>0</v>
      </c>
      <c r="AY140">
        <v>231</v>
      </c>
      <c r="AZ140" s="66">
        <v>0.05</v>
      </c>
      <c r="BA140" s="5" t="s">
        <v>269</v>
      </c>
      <c r="BB140">
        <v>0</v>
      </c>
      <c r="BC140">
        <v>174</v>
      </c>
      <c r="BD140">
        <v>54</v>
      </c>
      <c r="BE140">
        <v>3</v>
      </c>
      <c r="BF140">
        <v>0</v>
      </c>
      <c r="BG140" t="s">
        <v>304</v>
      </c>
      <c r="BH140" t="s">
        <v>976</v>
      </c>
      <c r="BI140" t="s">
        <v>977</v>
      </c>
      <c r="BJ140" t="s">
        <v>978</v>
      </c>
      <c r="BK140" s="66">
        <v>0.16</v>
      </c>
      <c r="BM140">
        <v>0</v>
      </c>
      <c r="BN140" t="s">
        <v>974</v>
      </c>
      <c r="BO140">
        <f t="shared" si="13"/>
        <v>0.18000000000000016</v>
      </c>
      <c r="BP140">
        <f t="shared" si="14"/>
        <v>5</v>
      </c>
      <c r="BQ140" s="20">
        <f t="shared" si="15"/>
        <v>0.75324675324675328</v>
      </c>
      <c r="BR140" s="20">
        <f t="shared" si="16"/>
        <v>0.24675324675324675</v>
      </c>
    </row>
    <row r="141" spans="1:70">
      <c r="A141">
        <f t="shared" si="17"/>
        <v>135</v>
      </c>
      <c r="B141" t="s">
        <v>265</v>
      </c>
      <c r="C141" t="s">
        <v>979</v>
      </c>
      <c r="D141" t="s">
        <v>980</v>
      </c>
      <c r="E141" t="str">
        <f t="shared" si="12"/>
        <v>VA</v>
      </c>
      <c r="F141" t="s">
        <v>316</v>
      </c>
      <c r="G141" t="s">
        <v>302</v>
      </c>
      <c r="H141">
        <v>156</v>
      </c>
      <c r="I141" t="s">
        <v>299</v>
      </c>
      <c r="J141" s="5" t="s">
        <v>303</v>
      </c>
      <c r="K141" t="s">
        <v>299</v>
      </c>
      <c r="L141" s="5" t="s">
        <v>303</v>
      </c>
      <c r="M141" s="5" t="s">
        <v>299</v>
      </c>
      <c r="N141" s="5" t="s">
        <v>303</v>
      </c>
      <c r="O141" s="5" t="s">
        <v>303</v>
      </c>
      <c r="P141" t="s">
        <v>28</v>
      </c>
      <c r="Q141" t="s">
        <v>304</v>
      </c>
      <c r="R141" t="s">
        <v>1007</v>
      </c>
      <c r="S141" s="2">
        <v>0.9</v>
      </c>
      <c r="T141" s="2">
        <v>0.02</v>
      </c>
      <c r="U141" s="2">
        <v>0.93</v>
      </c>
      <c r="V141" s="2">
        <v>0.87</v>
      </c>
      <c r="W141" s="2">
        <v>0.46</v>
      </c>
      <c r="X141" s="2">
        <v>0.97</v>
      </c>
      <c r="Y141">
        <v>513</v>
      </c>
      <c r="Z141">
        <v>517</v>
      </c>
      <c r="AA141">
        <v>520</v>
      </c>
      <c r="AB141">
        <v>523</v>
      </c>
      <c r="AC141">
        <v>525</v>
      </c>
      <c r="AD141">
        <v>3.66</v>
      </c>
      <c r="AE141">
        <v>3.84</v>
      </c>
      <c r="AF141">
        <v>3.94</v>
      </c>
      <c r="AG141">
        <v>3.98</v>
      </c>
      <c r="AH141">
        <v>4</v>
      </c>
      <c r="AI141">
        <v>3.57</v>
      </c>
      <c r="AJ141">
        <v>3.8</v>
      </c>
      <c r="AK141">
        <v>3.92</v>
      </c>
      <c r="AL141">
        <v>3.99</v>
      </c>
      <c r="AM141">
        <v>4</v>
      </c>
      <c r="AN141">
        <v>935</v>
      </c>
      <c r="AO141">
        <v>5216</v>
      </c>
      <c r="AP141">
        <v>477</v>
      </c>
      <c r="AQ141">
        <v>6628</v>
      </c>
      <c r="AR141">
        <v>140</v>
      </c>
      <c r="AS141">
        <v>413</v>
      </c>
      <c r="AT141">
        <v>31</v>
      </c>
      <c r="AU141">
        <v>584</v>
      </c>
      <c r="AV141">
        <v>68</v>
      </c>
      <c r="AW141">
        <v>84</v>
      </c>
      <c r="AX141">
        <v>7</v>
      </c>
      <c r="AY141">
        <v>159</v>
      </c>
      <c r="AZ141" s="66">
        <v>0.08</v>
      </c>
      <c r="BA141" s="5">
        <v>7</v>
      </c>
      <c r="BB141">
        <v>0</v>
      </c>
      <c r="BC141">
        <v>103</v>
      </c>
      <c r="BD141">
        <v>49</v>
      </c>
      <c r="BE141">
        <v>6</v>
      </c>
      <c r="BF141">
        <v>1</v>
      </c>
      <c r="BG141" t="s">
        <v>299</v>
      </c>
      <c r="BH141" t="s">
        <v>269</v>
      </c>
      <c r="BI141" t="s">
        <v>1008</v>
      </c>
      <c r="BJ141" t="s">
        <v>449</v>
      </c>
      <c r="BK141" s="66">
        <v>0.08</v>
      </c>
      <c r="BM141">
        <v>2</v>
      </c>
      <c r="BN141" t="s">
        <v>22</v>
      </c>
      <c r="BO141">
        <f t="shared" si="13"/>
        <v>0.22999999999999998</v>
      </c>
      <c r="BP141">
        <f t="shared" si="14"/>
        <v>4</v>
      </c>
      <c r="BQ141" s="20">
        <f t="shared" si="15"/>
        <v>0.64779874213836475</v>
      </c>
      <c r="BR141" s="20">
        <f t="shared" si="16"/>
        <v>0.3522012578616352</v>
      </c>
    </row>
    <row r="142" spans="1:70">
      <c r="A142">
        <f t="shared" si="17"/>
        <v>136</v>
      </c>
      <c r="B142" t="s">
        <v>265</v>
      </c>
      <c r="C142" t="s">
        <v>981</v>
      </c>
      <c r="D142" t="s">
        <v>982</v>
      </c>
      <c r="E142" t="str">
        <f t="shared" si="12"/>
        <v>WA</v>
      </c>
      <c r="F142" t="s">
        <v>316</v>
      </c>
      <c r="G142" t="s">
        <v>302</v>
      </c>
      <c r="H142">
        <v>270</v>
      </c>
      <c r="I142" t="s">
        <v>304</v>
      </c>
      <c r="J142" s="5" t="s">
        <v>1011</v>
      </c>
      <c r="K142" t="s">
        <v>304</v>
      </c>
      <c r="L142" s="5" t="s">
        <v>1009</v>
      </c>
      <c r="M142" s="5" t="s">
        <v>304</v>
      </c>
      <c r="N142" s="5" t="s">
        <v>303</v>
      </c>
      <c r="O142" s="5" t="s">
        <v>1010</v>
      </c>
      <c r="P142" t="s">
        <v>27</v>
      </c>
      <c r="Q142" t="s">
        <v>304</v>
      </c>
      <c r="R142" t="s">
        <v>1013</v>
      </c>
      <c r="S142" s="2">
        <v>0.87</v>
      </c>
      <c r="T142" s="2">
        <v>0.01</v>
      </c>
      <c r="U142" s="2">
        <v>0.9</v>
      </c>
      <c r="V142" s="2">
        <v>0.83</v>
      </c>
      <c r="W142" s="2">
        <v>0.66</v>
      </c>
      <c r="X142" s="2">
        <v>0.88</v>
      </c>
      <c r="Y142">
        <v>503</v>
      </c>
      <c r="Z142">
        <v>506</v>
      </c>
      <c r="AA142">
        <v>511</v>
      </c>
      <c r="AB142">
        <v>517</v>
      </c>
      <c r="AC142">
        <v>520</v>
      </c>
      <c r="AD142">
        <v>3.36</v>
      </c>
      <c r="AE142">
        <v>3.55</v>
      </c>
      <c r="AF142">
        <v>3.75</v>
      </c>
      <c r="AG142">
        <v>3.9</v>
      </c>
      <c r="AH142">
        <v>3.98</v>
      </c>
      <c r="AI142">
        <v>3.19</v>
      </c>
      <c r="AJ142">
        <v>3.41</v>
      </c>
      <c r="AK142">
        <v>3.67</v>
      </c>
      <c r="AL142">
        <v>3.88</v>
      </c>
      <c r="AM142">
        <v>3.98</v>
      </c>
      <c r="AN142">
        <v>1203</v>
      </c>
      <c r="AO142">
        <v>8342</v>
      </c>
      <c r="AP142">
        <v>32</v>
      </c>
      <c r="AQ142">
        <v>9577</v>
      </c>
      <c r="AR142">
        <v>574</v>
      </c>
      <c r="AS142">
        <v>395</v>
      </c>
      <c r="AT142">
        <v>0</v>
      </c>
      <c r="AU142">
        <v>969</v>
      </c>
      <c r="AV142">
        <v>143</v>
      </c>
      <c r="AW142">
        <v>126</v>
      </c>
      <c r="AX142">
        <v>1</v>
      </c>
      <c r="AY142">
        <v>270</v>
      </c>
      <c r="AZ142" s="66">
        <v>0.11</v>
      </c>
      <c r="BA142" s="5" t="s">
        <v>269</v>
      </c>
      <c r="BB142">
        <v>0</v>
      </c>
      <c r="BC142">
        <v>79</v>
      </c>
      <c r="BD142">
        <v>174</v>
      </c>
      <c r="BE142">
        <v>17</v>
      </c>
      <c r="BF142">
        <v>0</v>
      </c>
      <c r="BG142" t="s">
        <v>304</v>
      </c>
      <c r="BH142" t="s">
        <v>1014</v>
      </c>
      <c r="BI142" t="s">
        <v>1015</v>
      </c>
      <c r="BJ142" t="s">
        <v>299</v>
      </c>
      <c r="BK142" s="66">
        <v>0.09</v>
      </c>
      <c r="BM142">
        <v>1</v>
      </c>
      <c r="BN142" t="s">
        <v>1012</v>
      </c>
      <c r="BO142">
        <f t="shared" si="13"/>
        <v>0.2200000000000002</v>
      </c>
      <c r="BP142">
        <f t="shared" si="14"/>
        <v>3</v>
      </c>
      <c r="BQ142" s="20">
        <f t="shared" si="15"/>
        <v>0.29259259259259257</v>
      </c>
      <c r="BR142" s="20">
        <f t="shared" si="16"/>
        <v>0.70740740740740737</v>
      </c>
    </row>
    <row r="143" spans="1:70">
      <c r="A143">
        <f t="shared" si="17"/>
        <v>137</v>
      </c>
      <c r="B143" t="s">
        <v>265</v>
      </c>
      <c r="C143" t="s">
        <v>983</v>
      </c>
      <c r="D143" t="s">
        <v>1088</v>
      </c>
      <c r="E143" t="str">
        <f t="shared" si="12"/>
        <v>WI</v>
      </c>
      <c r="F143" t="s">
        <v>316</v>
      </c>
      <c r="G143" t="s">
        <v>302</v>
      </c>
      <c r="H143">
        <v>176</v>
      </c>
      <c r="I143" t="s">
        <v>304</v>
      </c>
      <c r="J143" s="5" t="s">
        <v>1016</v>
      </c>
      <c r="K143" t="s">
        <v>304</v>
      </c>
      <c r="L143" s="5" t="s">
        <v>1017</v>
      </c>
      <c r="M143" s="5" t="s">
        <v>304</v>
      </c>
      <c r="N143" s="5" t="s">
        <v>303</v>
      </c>
      <c r="O143" s="5" t="s">
        <v>1018</v>
      </c>
      <c r="P143" t="s">
        <v>28</v>
      </c>
      <c r="Q143" t="s">
        <v>304</v>
      </c>
      <c r="R143" t="s">
        <v>1019</v>
      </c>
      <c r="S143" s="2">
        <v>0.86</v>
      </c>
      <c r="T143" s="2">
        <v>0.03</v>
      </c>
      <c r="U143" s="2" t="s">
        <v>1020</v>
      </c>
      <c r="V143" s="2">
        <v>0.85</v>
      </c>
      <c r="W143" s="2">
        <v>0.65</v>
      </c>
      <c r="X143" s="2">
        <v>0.92</v>
      </c>
      <c r="Y143" s="23">
        <v>504</v>
      </c>
      <c r="Z143">
        <v>508</v>
      </c>
      <c r="AA143">
        <v>512</v>
      </c>
      <c r="AB143">
        <v>516</v>
      </c>
      <c r="AC143">
        <v>521</v>
      </c>
      <c r="AD143">
        <v>3.36</v>
      </c>
      <c r="AE143">
        <v>3.59</v>
      </c>
      <c r="AF143">
        <v>3.78</v>
      </c>
      <c r="AG143">
        <v>3.91</v>
      </c>
      <c r="AH143">
        <v>3.98</v>
      </c>
      <c r="AI143">
        <v>3.17</v>
      </c>
      <c r="AJ143">
        <v>3.46</v>
      </c>
      <c r="AK143">
        <v>3.73</v>
      </c>
      <c r="AL143">
        <v>3.89</v>
      </c>
      <c r="AM143">
        <v>3.98</v>
      </c>
      <c r="AN143">
        <v>776</v>
      </c>
      <c r="AO143">
        <v>5627</v>
      </c>
      <c r="AP143">
        <v>12</v>
      </c>
      <c r="AQ143">
        <v>6415</v>
      </c>
      <c r="AR143">
        <v>250</v>
      </c>
      <c r="AS143">
        <v>300</v>
      </c>
      <c r="AT143">
        <v>2</v>
      </c>
      <c r="AU143">
        <v>552</v>
      </c>
      <c r="AV143">
        <v>122</v>
      </c>
      <c r="AW143">
        <v>49</v>
      </c>
      <c r="AX143">
        <v>0</v>
      </c>
      <c r="AY143">
        <v>171</v>
      </c>
      <c r="AZ143" s="66">
        <v>0.15</v>
      </c>
      <c r="BA143" s="5">
        <v>15</v>
      </c>
      <c r="BB143">
        <v>0</v>
      </c>
      <c r="BC143">
        <v>78</v>
      </c>
      <c r="BD143">
        <v>86</v>
      </c>
      <c r="BE143">
        <v>7</v>
      </c>
      <c r="BF143">
        <v>0</v>
      </c>
      <c r="BG143" t="s">
        <v>299</v>
      </c>
      <c r="BH143" t="s">
        <v>1021</v>
      </c>
      <c r="BI143" t="s">
        <v>1022</v>
      </c>
      <c r="BJ143" t="s">
        <v>1023</v>
      </c>
      <c r="BK143" s="66">
        <v>0.28999999999999998</v>
      </c>
      <c r="BM143">
        <v>0</v>
      </c>
      <c r="BN143" t="s">
        <v>1024</v>
      </c>
      <c r="BO143">
        <f t="shared" si="13"/>
        <v>0.29000000000000004</v>
      </c>
      <c r="BP143">
        <f t="shared" si="14"/>
        <v>4</v>
      </c>
      <c r="BQ143" s="20">
        <f t="shared" si="15"/>
        <v>0.45614035087719296</v>
      </c>
      <c r="BR143" s="20">
        <f t="shared" si="16"/>
        <v>0.54385964912280704</v>
      </c>
    </row>
    <row r="144" spans="1:70">
      <c r="A144">
        <f t="shared" si="17"/>
        <v>138</v>
      </c>
      <c r="B144" t="s">
        <v>265</v>
      </c>
      <c r="C144" t="s">
        <v>984</v>
      </c>
      <c r="D144" t="s">
        <v>985</v>
      </c>
      <c r="E144" t="str">
        <f t="shared" si="12"/>
        <v>FL</v>
      </c>
      <c r="F144" t="s">
        <v>316</v>
      </c>
      <c r="G144" t="s">
        <v>302</v>
      </c>
      <c r="H144">
        <v>180</v>
      </c>
      <c r="I144" t="s">
        <v>299</v>
      </c>
      <c r="J144" s="5" t="s">
        <v>303</v>
      </c>
      <c r="K144" t="s">
        <v>299</v>
      </c>
      <c r="L144" s="5" t="s">
        <v>303</v>
      </c>
      <c r="M144" s="5" t="s">
        <v>299</v>
      </c>
      <c r="N144" s="5" t="s">
        <v>303</v>
      </c>
      <c r="O144" s="5" t="s">
        <v>303</v>
      </c>
      <c r="P144" t="s">
        <v>28</v>
      </c>
      <c r="Q144" t="s">
        <v>304</v>
      </c>
      <c r="R144" t="s">
        <v>313</v>
      </c>
      <c r="S144" s="2">
        <v>0.9</v>
      </c>
      <c r="T144" s="2">
        <v>0.01</v>
      </c>
      <c r="U144" s="2">
        <v>0.92</v>
      </c>
      <c r="V144" s="2">
        <v>0.92</v>
      </c>
      <c r="W144" s="2">
        <v>0.38</v>
      </c>
      <c r="X144" s="2">
        <v>0.95</v>
      </c>
      <c r="Y144">
        <v>512</v>
      </c>
      <c r="Z144">
        <v>516</v>
      </c>
      <c r="AA144">
        <v>518</v>
      </c>
      <c r="AB144">
        <v>520</v>
      </c>
      <c r="AC144">
        <v>523</v>
      </c>
      <c r="AD144">
        <v>3.63</v>
      </c>
      <c r="AE144">
        <v>3.76</v>
      </c>
      <c r="AF144">
        <v>3.89</v>
      </c>
      <c r="AG144">
        <v>3.98</v>
      </c>
      <c r="AH144">
        <v>4</v>
      </c>
      <c r="AI144">
        <v>3.55</v>
      </c>
      <c r="AJ144">
        <v>3.7</v>
      </c>
      <c r="AK144">
        <v>3.87</v>
      </c>
      <c r="AL144">
        <v>3.98</v>
      </c>
      <c r="AM144">
        <v>4</v>
      </c>
      <c r="AN144">
        <v>2849</v>
      </c>
      <c r="AO144">
        <v>3481</v>
      </c>
      <c r="AP144">
        <v>54</v>
      </c>
      <c r="AQ144">
        <v>6384</v>
      </c>
      <c r="AR144">
        <v>353</v>
      </c>
      <c r="AS144">
        <v>483</v>
      </c>
      <c r="AT144">
        <v>0</v>
      </c>
      <c r="AU144">
        <v>836</v>
      </c>
      <c r="AV144">
        <v>83</v>
      </c>
      <c r="AW144">
        <v>94</v>
      </c>
      <c r="AX144">
        <v>0</v>
      </c>
      <c r="AY144">
        <v>177</v>
      </c>
      <c r="AZ144" s="66">
        <v>0.04</v>
      </c>
      <c r="BA144" s="5">
        <v>11</v>
      </c>
      <c r="BB144">
        <v>0</v>
      </c>
      <c r="BC144">
        <v>127</v>
      </c>
      <c r="BD144">
        <v>46</v>
      </c>
      <c r="BE144">
        <v>4</v>
      </c>
      <c r="BF144">
        <v>0</v>
      </c>
      <c r="BG144" t="s">
        <v>299</v>
      </c>
      <c r="BH144" t="s">
        <v>269</v>
      </c>
      <c r="BI144" t="s">
        <v>269</v>
      </c>
      <c r="BJ144" t="s">
        <v>269</v>
      </c>
      <c r="BK144" s="66">
        <v>0.31</v>
      </c>
      <c r="BM144">
        <v>1</v>
      </c>
      <c r="BN144" t="s">
        <v>22</v>
      </c>
      <c r="BO144">
        <f t="shared" si="13"/>
        <v>0.15000000000000036</v>
      </c>
      <c r="BP144">
        <f t="shared" si="14"/>
        <v>4</v>
      </c>
      <c r="BQ144" s="20">
        <f t="shared" si="15"/>
        <v>0.71751412429378536</v>
      </c>
      <c r="BR144" s="20">
        <f t="shared" si="16"/>
        <v>0.2824858757062147</v>
      </c>
    </row>
    <row r="145" spans="1:70">
      <c r="A145">
        <f t="shared" si="17"/>
        <v>139</v>
      </c>
      <c r="B145" t="s">
        <v>265</v>
      </c>
      <c r="C145" t="s">
        <v>986</v>
      </c>
      <c r="D145" t="s">
        <v>162</v>
      </c>
      <c r="E145" t="str">
        <f t="shared" si="12"/>
        <v>TN</v>
      </c>
      <c r="F145" t="s">
        <v>267</v>
      </c>
      <c r="G145" t="s">
        <v>302</v>
      </c>
      <c r="H145">
        <v>96</v>
      </c>
      <c r="I145" t="s">
        <v>304</v>
      </c>
      <c r="J145" s="5" t="s">
        <v>1025</v>
      </c>
      <c r="K145" t="s">
        <v>304</v>
      </c>
      <c r="L145" s="5" t="s">
        <v>1026</v>
      </c>
      <c r="M145" s="5" t="s">
        <v>304</v>
      </c>
      <c r="N145" s="5">
        <v>1</v>
      </c>
      <c r="O145" s="5" t="s">
        <v>1027</v>
      </c>
      <c r="P145" t="s">
        <v>28</v>
      </c>
      <c r="Q145" t="s">
        <v>304</v>
      </c>
      <c r="R145" t="s">
        <v>1028</v>
      </c>
      <c r="S145" s="2">
        <v>0.91</v>
      </c>
      <c r="T145" s="2">
        <v>0.01</v>
      </c>
      <c r="U145" s="2">
        <v>0.92</v>
      </c>
      <c r="V145" s="2">
        <v>0.92</v>
      </c>
      <c r="W145" s="2">
        <v>0.32</v>
      </c>
      <c r="X145" s="2">
        <v>0.99</v>
      </c>
      <c r="Y145">
        <v>515</v>
      </c>
      <c r="Z145">
        <v>518</v>
      </c>
      <c r="AA145">
        <v>521</v>
      </c>
      <c r="AB145">
        <v>523</v>
      </c>
      <c r="AC145">
        <v>525</v>
      </c>
      <c r="AD145">
        <v>3.75</v>
      </c>
      <c r="AE145">
        <v>3.85</v>
      </c>
      <c r="AF145">
        <v>3.95</v>
      </c>
      <c r="AG145">
        <v>3.99</v>
      </c>
      <c r="AH145">
        <v>4</v>
      </c>
      <c r="AI145">
        <v>3.68</v>
      </c>
      <c r="AJ145">
        <v>3.81</v>
      </c>
      <c r="AK145">
        <v>3.94</v>
      </c>
      <c r="AL145">
        <v>3.99</v>
      </c>
      <c r="AM145">
        <v>4</v>
      </c>
      <c r="AN145">
        <v>362</v>
      </c>
      <c r="AO145">
        <v>6547</v>
      </c>
      <c r="AP145">
        <v>499</v>
      </c>
      <c r="AQ145">
        <v>7408</v>
      </c>
      <c r="AR145">
        <v>42</v>
      </c>
      <c r="AS145">
        <v>690</v>
      </c>
      <c r="AT145">
        <v>40</v>
      </c>
      <c r="AU145">
        <v>772</v>
      </c>
      <c r="AV145">
        <v>10</v>
      </c>
      <c r="AW145">
        <v>77</v>
      </c>
      <c r="AX145">
        <v>8</v>
      </c>
      <c r="AY145">
        <v>95</v>
      </c>
      <c r="AZ145" s="66">
        <v>0.08</v>
      </c>
      <c r="BA145" s="5" t="s">
        <v>1029</v>
      </c>
      <c r="BB145">
        <v>0</v>
      </c>
      <c r="BC145">
        <v>70</v>
      </c>
      <c r="BD145">
        <v>22</v>
      </c>
      <c r="BE145">
        <v>3</v>
      </c>
      <c r="BF145">
        <v>0</v>
      </c>
      <c r="BG145" t="s">
        <v>304</v>
      </c>
      <c r="BH145" t="s">
        <v>1030</v>
      </c>
      <c r="BI145" t="s">
        <v>1031</v>
      </c>
      <c r="BJ145" t="s">
        <v>1032</v>
      </c>
      <c r="BK145" s="66">
        <v>0.27</v>
      </c>
      <c r="BM145">
        <v>2</v>
      </c>
      <c r="BN145" t="s">
        <v>22</v>
      </c>
      <c r="BO145">
        <f t="shared" si="13"/>
        <v>0.12999999999999989</v>
      </c>
      <c r="BP145">
        <f t="shared" si="14"/>
        <v>3</v>
      </c>
      <c r="BQ145" s="20">
        <f t="shared" si="15"/>
        <v>0.73684210526315785</v>
      </c>
      <c r="BR145" s="20">
        <f t="shared" si="16"/>
        <v>0.26315789473684209</v>
      </c>
    </row>
    <row r="146" spans="1:70">
      <c r="A146">
        <f t="shared" si="17"/>
        <v>140</v>
      </c>
      <c r="B146" t="s">
        <v>265</v>
      </c>
      <c r="C146" t="s">
        <v>987</v>
      </c>
      <c r="D146" t="s">
        <v>988</v>
      </c>
      <c r="E146" t="str">
        <f t="shared" si="12"/>
        <v>VA</v>
      </c>
      <c r="F146" t="s">
        <v>316</v>
      </c>
      <c r="G146" t="s">
        <v>302</v>
      </c>
      <c r="H146">
        <v>184</v>
      </c>
      <c r="I146" t="s">
        <v>304</v>
      </c>
      <c r="J146" s="5" t="s">
        <v>363</v>
      </c>
      <c r="K146" t="s">
        <v>304</v>
      </c>
      <c r="L146" s="5" t="s">
        <v>363</v>
      </c>
      <c r="M146" s="5" t="s">
        <v>304</v>
      </c>
      <c r="N146" s="5">
        <v>3</v>
      </c>
      <c r="O146" s="5" t="s">
        <v>1033</v>
      </c>
      <c r="P146" t="s">
        <v>27</v>
      </c>
      <c r="Q146" t="s">
        <v>304</v>
      </c>
      <c r="R146" t="s">
        <v>1034</v>
      </c>
      <c r="S146" s="2">
        <v>0.91</v>
      </c>
      <c r="T146" s="2">
        <v>0.01</v>
      </c>
      <c r="U146" s="2">
        <v>0.92</v>
      </c>
      <c r="V146" s="2">
        <v>0.88</v>
      </c>
      <c r="W146" s="2">
        <v>0.62</v>
      </c>
      <c r="X146" s="2">
        <v>0.94</v>
      </c>
      <c r="Y146">
        <v>508</v>
      </c>
      <c r="Z146">
        <v>511</v>
      </c>
      <c r="AA146">
        <v>514</v>
      </c>
      <c r="AB146">
        <v>517</v>
      </c>
      <c r="AC146">
        <v>520</v>
      </c>
      <c r="AD146">
        <v>3.45</v>
      </c>
      <c r="AE146">
        <v>3.68</v>
      </c>
      <c r="AF146">
        <v>3.83</v>
      </c>
      <c r="AG146">
        <v>3.93</v>
      </c>
      <c r="AH146">
        <v>3.98</v>
      </c>
      <c r="AI146">
        <v>3.33</v>
      </c>
      <c r="AJ146">
        <v>3.56</v>
      </c>
      <c r="AK146">
        <v>3.8</v>
      </c>
      <c r="AL146">
        <v>3.92</v>
      </c>
      <c r="AM146">
        <v>3.98</v>
      </c>
      <c r="AN146">
        <v>1279</v>
      </c>
      <c r="AO146">
        <v>6453</v>
      </c>
      <c r="AP146">
        <v>422</v>
      </c>
      <c r="AQ146">
        <v>8154</v>
      </c>
      <c r="AR146">
        <v>335</v>
      </c>
      <c r="AS146">
        <v>448</v>
      </c>
      <c r="AT146">
        <v>0</v>
      </c>
      <c r="AU146">
        <v>783</v>
      </c>
      <c r="AV146">
        <v>100</v>
      </c>
      <c r="AW146">
        <v>77</v>
      </c>
      <c r="AX146">
        <v>9</v>
      </c>
      <c r="AY146">
        <v>186</v>
      </c>
      <c r="AZ146" s="66">
        <v>0.12</v>
      </c>
      <c r="BA146" s="5">
        <v>17</v>
      </c>
      <c r="BB146">
        <v>0</v>
      </c>
      <c r="BC146">
        <v>83</v>
      </c>
      <c r="BD146">
        <v>98</v>
      </c>
      <c r="BE146">
        <v>5</v>
      </c>
      <c r="BF146">
        <v>0</v>
      </c>
      <c r="BG146" t="s">
        <v>299</v>
      </c>
      <c r="BH146" t="s">
        <v>269</v>
      </c>
      <c r="BI146" t="s">
        <v>1035</v>
      </c>
      <c r="BJ146" t="s">
        <v>1036</v>
      </c>
      <c r="BK146" s="66">
        <v>0.17</v>
      </c>
      <c r="BM146">
        <v>1</v>
      </c>
      <c r="BN146" t="s">
        <v>1037</v>
      </c>
      <c r="BO146">
        <f t="shared" si="13"/>
        <v>0.22999999999999998</v>
      </c>
      <c r="BP146">
        <f t="shared" si="14"/>
        <v>3</v>
      </c>
      <c r="BQ146" s="20">
        <f t="shared" si="15"/>
        <v>0.44623655913978494</v>
      </c>
      <c r="BR146" s="20">
        <f t="shared" si="16"/>
        <v>0.55376344086021501</v>
      </c>
    </row>
    <row r="147" spans="1:70">
      <c r="A147">
        <f t="shared" si="17"/>
        <v>141</v>
      </c>
      <c r="B147" t="s">
        <v>265</v>
      </c>
      <c r="C147" t="s">
        <v>989</v>
      </c>
      <c r="D147" t="s">
        <v>990</v>
      </c>
      <c r="E147" t="str">
        <f t="shared" si="12"/>
        <v>VA</v>
      </c>
      <c r="F147" t="s">
        <v>316</v>
      </c>
      <c r="G147" t="s">
        <v>1038</v>
      </c>
      <c r="H147">
        <v>50</v>
      </c>
      <c r="I147" t="s">
        <v>303</v>
      </c>
      <c r="J147" s="5" t="s">
        <v>303</v>
      </c>
      <c r="K147" t="s">
        <v>303</v>
      </c>
      <c r="L147" s="5" t="s">
        <v>303</v>
      </c>
      <c r="M147" s="5" t="s">
        <v>303</v>
      </c>
      <c r="N147" s="5" t="s">
        <v>303</v>
      </c>
      <c r="O147" s="5" t="s">
        <v>303</v>
      </c>
      <c r="P147" t="s">
        <v>28</v>
      </c>
      <c r="Q147" t="s">
        <v>304</v>
      </c>
      <c r="R147" t="s">
        <v>313</v>
      </c>
      <c r="S147" s="2">
        <v>0.9</v>
      </c>
      <c r="T147" s="2">
        <v>0.01</v>
      </c>
      <c r="U147" s="2">
        <v>0.83</v>
      </c>
      <c r="V147" s="2">
        <v>0.9</v>
      </c>
      <c r="W147" s="2">
        <v>0.81</v>
      </c>
      <c r="X147" s="2">
        <v>1</v>
      </c>
      <c r="Y147">
        <v>507</v>
      </c>
      <c r="Z147">
        <v>510</v>
      </c>
      <c r="AA147">
        <v>512</v>
      </c>
      <c r="AB147">
        <v>516</v>
      </c>
      <c r="AC147">
        <v>519</v>
      </c>
      <c r="AD147">
        <v>3.26</v>
      </c>
      <c r="AE147">
        <v>3.48</v>
      </c>
      <c r="AF147">
        <v>3.61</v>
      </c>
      <c r="AG147">
        <v>3.81</v>
      </c>
      <c r="AH147">
        <v>3.95</v>
      </c>
      <c r="AI147">
        <v>3.12</v>
      </c>
      <c r="AJ147">
        <v>3.35</v>
      </c>
      <c r="AK147">
        <v>3.55</v>
      </c>
      <c r="AL147">
        <v>3.79</v>
      </c>
      <c r="AM147">
        <v>3.96</v>
      </c>
      <c r="AN147">
        <v>866</v>
      </c>
      <c r="AO147">
        <v>5531</v>
      </c>
      <c r="AP147">
        <v>5</v>
      </c>
      <c r="AQ147">
        <v>6402</v>
      </c>
      <c r="AR147">
        <v>48</v>
      </c>
      <c r="AS147">
        <v>237</v>
      </c>
      <c r="AT147">
        <v>0</v>
      </c>
      <c r="AU147">
        <v>285</v>
      </c>
      <c r="AV147">
        <v>12</v>
      </c>
      <c r="AW147">
        <v>37</v>
      </c>
      <c r="AX147">
        <v>0</v>
      </c>
      <c r="AY147">
        <v>49</v>
      </c>
      <c r="AZ147" s="66">
        <v>0.33</v>
      </c>
      <c r="BA147" s="5">
        <v>1</v>
      </c>
      <c r="BB147">
        <v>0</v>
      </c>
      <c r="BC147">
        <v>10</v>
      </c>
      <c r="BD147">
        <v>34</v>
      </c>
      <c r="BE147">
        <v>4</v>
      </c>
      <c r="BF147">
        <v>1</v>
      </c>
      <c r="BG147" t="s">
        <v>304</v>
      </c>
      <c r="BH147" t="s">
        <v>1039</v>
      </c>
      <c r="BI147" t="s">
        <v>1040</v>
      </c>
      <c r="BJ147" t="s">
        <v>299</v>
      </c>
      <c r="BK147" s="66">
        <v>0.04</v>
      </c>
      <c r="BM147">
        <v>0</v>
      </c>
      <c r="BN147" t="s">
        <v>22</v>
      </c>
      <c r="BO147">
        <f t="shared" si="13"/>
        <v>0.22999999999999998</v>
      </c>
      <c r="BP147">
        <f t="shared" si="14"/>
        <v>3</v>
      </c>
      <c r="BQ147" s="20">
        <f t="shared" si="15"/>
        <v>0.20408163265306123</v>
      </c>
      <c r="BR147" s="20">
        <f t="shared" si="16"/>
        <v>0.79591836734693877</v>
      </c>
    </row>
    <row r="148" spans="1:70">
      <c r="A148">
        <f t="shared" si="17"/>
        <v>142</v>
      </c>
      <c r="B148" t="s">
        <v>265</v>
      </c>
      <c r="C148" t="s">
        <v>991</v>
      </c>
      <c r="D148" t="s">
        <v>992</v>
      </c>
      <c r="E148" t="str">
        <f t="shared" si="12"/>
        <v>NC</v>
      </c>
      <c r="F148" t="s">
        <v>267</v>
      </c>
      <c r="G148" t="s">
        <v>302</v>
      </c>
      <c r="H148">
        <v>145</v>
      </c>
      <c r="I148" t="s">
        <v>304</v>
      </c>
      <c r="J148" s="5" t="s">
        <v>1041</v>
      </c>
      <c r="K148" t="s">
        <v>304</v>
      </c>
      <c r="L148" s="5" t="s">
        <v>1042</v>
      </c>
      <c r="M148" s="5" t="s">
        <v>304</v>
      </c>
      <c r="N148" s="5">
        <v>3.2</v>
      </c>
      <c r="O148" s="5" t="s">
        <v>1043</v>
      </c>
      <c r="P148" t="s">
        <v>27</v>
      </c>
      <c r="Q148" t="s">
        <v>304</v>
      </c>
      <c r="R148" t="s">
        <v>313</v>
      </c>
      <c r="S148" s="2">
        <v>0.87</v>
      </c>
      <c r="T148" s="2">
        <v>0.01</v>
      </c>
      <c r="U148" s="2">
        <v>0.88</v>
      </c>
      <c r="V148" s="2">
        <v>0.85</v>
      </c>
      <c r="W148" s="2">
        <v>0.51</v>
      </c>
      <c r="X148" s="2">
        <v>0.91</v>
      </c>
      <c r="Y148">
        <v>506</v>
      </c>
      <c r="Z148">
        <v>509</v>
      </c>
      <c r="AA148">
        <v>512</v>
      </c>
      <c r="AB148">
        <v>515</v>
      </c>
      <c r="AC148">
        <v>518</v>
      </c>
      <c r="AD148">
        <v>3.42</v>
      </c>
      <c r="AE148">
        <v>3.56</v>
      </c>
      <c r="AF148">
        <v>3.75</v>
      </c>
      <c r="AG148">
        <v>3.89</v>
      </c>
      <c r="AH148">
        <v>3.96</v>
      </c>
      <c r="AI148">
        <v>3.28</v>
      </c>
      <c r="AJ148">
        <v>3.49</v>
      </c>
      <c r="AK148">
        <v>3.7</v>
      </c>
      <c r="AL148">
        <v>3.86</v>
      </c>
      <c r="AM148">
        <v>3.96</v>
      </c>
      <c r="AN148">
        <v>997</v>
      </c>
      <c r="AO148">
        <v>9858</v>
      </c>
      <c r="AP148">
        <v>8</v>
      </c>
      <c r="AQ148">
        <v>10863</v>
      </c>
      <c r="AR148">
        <v>126</v>
      </c>
      <c r="AS148">
        <v>334</v>
      </c>
      <c r="AT148">
        <v>0</v>
      </c>
      <c r="AU148">
        <v>460</v>
      </c>
      <c r="AV148">
        <v>43</v>
      </c>
      <c r="AW148">
        <v>102</v>
      </c>
      <c r="AX148">
        <v>0</v>
      </c>
      <c r="AY148">
        <v>145</v>
      </c>
      <c r="AZ148" s="66">
        <v>0.17</v>
      </c>
      <c r="BA148" s="5" t="s">
        <v>1044</v>
      </c>
      <c r="BB148">
        <v>0</v>
      </c>
      <c r="BC148">
        <v>82</v>
      </c>
      <c r="BD148">
        <v>61</v>
      </c>
      <c r="BE148">
        <v>2</v>
      </c>
      <c r="BF148">
        <v>0</v>
      </c>
      <c r="BG148" t="s">
        <v>299</v>
      </c>
      <c r="BH148" t="s">
        <v>1045</v>
      </c>
      <c r="BI148" t="s">
        <v>1046</v>
      </c>
      <c r="BJ148" t="s">
        <v>269</v>
      </c>
      <c r="BK148" s="66">
        <v>0.21</v>
      </c>
      <c r="BM148">
        <v>0</v>
      </c>
      <c r="BN148" t="s">
        <v>1037</v>
      </c>
      <c r="BO148">
        <f t="shared" si="13"/>
        <v>0.21000000000000041</v>
      </c>
      <c r="BP148">
        <f t="shared" si="14"/>
        <v>3</v>
      </c>
      <c r="BQ148" s="20">
        <f t="shared" si="15"/>
        <v>0.56551724137931036</v>
      </c>
      <c r="BR148" s="20">
        <f t="shared" si="16"/>
        <v>0.43448275862068964</v>
      </c>
    </row>
    <row r="149" spans="1:70">
      <c r="A149">
        <f t="shared" si="17"/>
        <v>143</v>
      </c>
      <c r="B149" t="s">
        <v>265</v>
      </c>
      <c r="C149" t="s">
        <v>993</v>
      </c>
      <c r="D149" t="s">
        <v>994</v>
      </c>
      <c r="E149" t="str">
        <f t="shared" si="12"/>
        <v>WA</v>
      </c>
      <c r="F149" t="s">
        <v>316</v>
      </c>
      <c r="G149" t="s">
        <v>302</v>
      </c>
      <c r="H149">
        <v>80</v>
      </c>
      <c r="I149" t="s">
        <v>304</v>
      </c>
      <c r="J149" s="5" t="s">
        <v>1048</v>
      </c>
      <c r="K149" t="s">
        <v>304</v>
      </c>
      <c r="L149" s="5" t="s">
        <v>1049</v>
      </c>
      <c r="M149" s="5" t="s">
        <v>304</v>
      </c>
      <c r="N149" s="5">
        <v>2.6</v>
      </c>
      <c r="O149" s="5" t="s">
        <v>1050</v>
      </c>
      <c r="P149" t="s">
        <v>28</v>
      </c>
      <c r="Q149" t="s">
        <v>429</v>
      </c>
      <c r="R149" t="s">
        <v>1051</v>
      </c>
      <c r="S149" s="2">
        <v>0.87</v>
      </c>
      <c r="T149" s="2">
        <v>0.11</v>
      </c>
      <c r="U149" s="2">
        <v>0.9</v>
      </c>
      <c r="V149" s="2">
        <v>0.81</v>
      </c>
      <c r="W149" s="2">
        <v>0.73</v>
      </c>
      <c r="X149" s="2">
        <v>0.83</v>
      </c>
      <c r="Y149">
        <v>500</v>
      </c>
      <c r="Z149">
        <v>505</v>
      </c>
      <c r="AA149">
        <v>508</v>
      </c>
      <c r="AB149">
        <v>512</v>
      </c>
      <c r="AC149">
        <v>517</v>
      </c>
      <c r="AD149">
        <v>3.18</v>
      </c>
      <c r="AE149">
        <v>3.43</v>
      </c>
      <c r="AF149">
        <v>3.61</v>
      </c>
      <c r="AG149">
        <v>3.78</v>
      </c>
      <c r="AH149">
        <v>3.91</v>
      </c>
      <c r="AI149">
        <v>2.91</v>
      </c>
      <c r="AJ149">
        <v>3.29</v>
      </c>
      <c r="AK149">
        <v>3.49</v>
      </c>
      <c r="AL149">
        <v>3.72</v>
      </c>
      <c r="AM149">
        <v>3.88</v>
      </c>
      <c r="AN149">
        <v>974</v>
      </c>
      <c r="AO149">
        <v>777</v>
      </c>
      <c r="AP149">
        <v>4</v>
      </c>
      <c r="AQ149">
        <v>1755</v>
      </c>
      <c r="AR149">
        <v>330</v>
      </c>
      <c r="AS149">
        <v>24</v>
      </c>
      <c r="AT149">
        <v>0</v>
      </c>
      <c r="AU149">
        <v>354</v>
      </c>
      <c r="AV149">
        <v>73</v>
      </c>
      <c r="AW149">
        <v>7</v>
      </c>
      <c r="AX149">
        <v>0</v>
      </c>
      <c r="AY149">
        <v>80</v>
      </c>
      <c r="AZ149" s="66">
        <v>0.19</v>
      </c>
      <c r="BA149" s="5" t="s">
        <v>269</v>
      </c>
      <c r="BB149">
        <v>0</v>
      </c>
      <c r="BC149">
        <v>15</v>
      </c>
      <c r="BD149">
        <v>52</v>
      </c>
      <c r="BE149">
        <v>12</v>
      </c>
      <c r="BF149">
        <v>1</v>
      </c>
      <c r="BG149" t="s">
        <v>304</v>
      </c>
      <c r="BH149" t="s">
        <v>1052</v>
      </c>
      <c r="BI149" t="s">
        <v>1053</v>
      </c>
      <c r="BJ149" t="s">
        <v>1054</v>
      </c>
      <c r="BK149" s="66">
        <v>0.06</v>
      </c>
      <c r="BM149">
        <v>3</v>
      </c>
      <c r="BN149" t="s">
        <v>1047</v>
      </c>
      <c r="BO149">
        <f t="shared" si="13"/>
        <v>0.37999999999999989</v>
      </c>
      <c r="BP149">
        <f t="shared" si="14"/>
        <v>5</v>
      </c>
      <c r="BQ149" s="20">
        <f t="shared" si="15"/>
        <v>0.1875</v>
      </c>
      <c r="BR149" s="20">
        <f t="shared" si="16"/>
        <v>0.8125</v>
      </c>
    </row>
    <row r="150" spans="1:70">
      <c r="A150">
        <f t="shared" si="17"/>
        <v>144</v>
      </c>
      <c r="B150" t="s">
        <v>265</v>
      </c>
      <c r="C150" t="s">
        <v>995</v>
      </c>
      <c r="D150" t="s">
        <v>220</v>
      </c>
      <c r="E150" t="str">
        <f t="shared" si="12"/>
        <v>MO</v>
      </c>
      <c r="F150" t="s">
        <v>267</v>
      </c>
      <c r="G150" t="s">
        <v>302</v>
      </c>
      <c r="H150">
        <v>124</v>
      </c>
      <c r="I150" t="s">
        <v>299</v>
      </c>
      <c r="J150" s="5" t="s">
        <v>1055</v>
      </c>
      <c r="K150" t="s">
        <v>299</v>
      </c>
      <c r="L150" s="5" t="s">
        <v>1056</v>
      </c>
      <c r="M150" s="5" t="s">
        <v>299</v>
      </c>
      <c r="N150" s="5" t="s">
        <v>303</v>
      </c>
      <c r="O150" s="5" t="s">
        <v>303</v>
      </c>
      <c r="P150" t="s">
        <v>1057</v>
      </c>
      <c r="Q150" t="s">
        <v>304</v>
      </c>
      <c r="R150" t="s">
        <v>1058</v>
      </c>
      <c r="S150" s="2">
        <v>0.86</v>
      </c>
      <c r="T150" s="2">
        <v>0.02</v>
      </c>
      <c r="U150" s="2">
        <v>0.89</v>
      </c>
      <c r="V150" s="2">
        <v>0.89</v>
      </c>
      <c r="W150" s="2">
        <v>0.28000000000000003</v>
      </c>
      <c r="X150" s="2">
        <v>0.99</v>
      </c>
      <c r="Y150">
        <v>516</v>
      </c>
      <c r="Z150">
        <v>518</v>
      </c>
      <c r="AA150">
        <v>521</v>
      </c>
      <c r="AB150">
        <v>523</v>
      </c>
      <c r="AC150">
        <v>525</v>
      </c>
      <c r="AD150">
        <v>3.76</v>
      </c>
      <c r="AE150">
        <v>3.85</v>
      </c>
      <c r="AF150">
        <v>3.93</v>
      </c>
      <c r="AG150">
        <v>3.98</v>
      </c>
      <c r="AH150">
        <v>4</v>
      </c>
      <c r="AI150">
        <v>3.68</v>
      </c>
      <c r="AJ150">
        <v>3.81</v>
      </c>
      <c r="AK150">
        <v>3.93</v>
      </c>
      <c r="AL150" t="s">
        <v>686</v>
      </c>
      <c r="AM150" t="s">
        <v>686</v>
      </c>
      <c r="AN150">
        <v>263</v>
      </c>
      <c r="AO150">
        <v>4917</v>
      </c>
      <c r="AP150">
        <v>488</v>
      </c>
      <c r="AQ150">
        <v>5668</v>
      </c>
      <c r="AR150">
        <v>63</v>
      </c>
      <c r="AS150">
        <v>1058</v>
      </c>
      <c r="AT150">
        <v>62</v>
      </c>
      <c r="AU150">
        <v>1183</v>
      </c>
      <c r="AV150">
        <v>15</v>
      </c>
      <c r="AW150">
        <v>96</v>
      </c>
      <c r="AX150">
        <v>12</v>
      </c>
      <c r="AY150">
        <v>123</v>
      </c>
      <c r="AZ150" s="66">
        <v>0.11</v>
      </c>
      <c r="BA150" s="5" t="s">
        <v>1059</v>
      </c>
      <c r="BB150">
        <v>0</v>
      </c>
      <c r="BC150">
        <v>79</v>
      </c>
      <c r="BD150">
        <v>39</v>
      </c>
      <c r="BE150">
        <v>5</v>
      </c>
      <c r="BF150">
        <v>0</v>
      </c>
      <c r="BG150" t="s">
        <v>299</v>
      </c>
      <c r="BH150" t="s">
        <v>1060</v>
      </c>
      <c r="BI150" t="s">
        <v>1061</v>
      </c>
      <c r="BJ150" t="s">
        <v>299</v>
      </c>
      <c r="BK150" s="66">
        <v>0.1</v>
      </c>
      <c r="BM150">
        <v>3</v>
      </c>
      <c r="BN150" t="s">
        <v>22</v>
      </c>
      <c r="BO150">
        <f t="shared" si="13"/>
        <v>0.12999999999999989</v>
      </c>
      <c r="BP150">
        <f t="shared" si="14"/>
        <v>2</v>
      </c>
      <c r="BQ150" s="20">
        <f t="shared" si="15"/>
        <v>0.64227642276422769</v>
      </c>
      <c r="BR150" s="20">
        <f t="shared" si="16"/>
        <v>0.35772357723577236</v>
      </c>
    </row>
    <row r="151" spans="1:70">
      <c r="A151">
        <f t="shared" si="17"/>
        <v>145</v>
      </c>
      <c r="B151" t="s">
        <v>265</v>
      </c>
      <c r="C151" t="s">
        <v>996</v>
      </c>
      <c r="D151" t="s">
        <v>997</v>
      </c>
      <c r="E151" t="str">
        <f t="shared" si="12"/>
        <v>MI</v>
      </c>
      <c r="F151" t="s">
        <v>316</v>
      </c>
      <c r="G151" t="s">
        <v>302</v>
      </c>
      <c r="H151">
        <v>300</v>
      </c>
      <c r="I151" t="s">
        <v>299</v>
      </c>
      <c r="J151" s="5" t="s">
        <v>303</v>
      </c>
      <c r="K151" t="s">
        <v>299</v>
      </c>
      <c r="L151" s="5" t="s">
        <v>303</v>
      </c>
      <c r="M151" s="5" t="s">
        <v>304</v>
      </c>
      <c r="N151" s="5" t="s">
        <v>303</v>
      </c>
      <c r="O151" s="5" t="s">
        <v>1062</v>
      </c>
      <c r="P151" t="s">
        <v>28</v>
      </c>
      <c r="Q151" t="s">
        <v>304</v>
      </c>
      <c r="R151" t="s">
        <v>1063</v>
      </c>
      <c r="S151" s="2">
        <v>0.87</v>
      </c>
      <c r="T151" s="2">
        <v>0.01</v>
      </c>
      <c r="U151" s="2">
        <v>0.86</v>
      </c>
      <c r="V151" s="2">
        <v>0.86</v>
      </c>
      <c r="W151" s="2">
        <v>0.56000000000000005</v>
      </c>
      <c r="X151" s="2">
        <v>0.9</v>
      </c>
      <c r="Y151">
        <v>506</v>
      </c>
      <c r="Z151">
        <v>510</v>
      </c>
      <c r="AA151">
        <v>513</v>
      </c>
      <c r="AB151">
        <v>516</v>
      </c>
      <c r="AC151">
        <v>520</v>
      </c>
      <c r="AD151">
        <v>3.6</v>
      </c>
      <c r="AE151">
        <v>3.7</v>
      </c>
      <c r="AF151">
        <v>3.81</v>
      </c>
      <c r="AG151">
        <v>3.92</v>
      </c>
      <c r="AH151">
        <v>3.98</v>
      </c>
      <c r="AI151">
        <v>3.43</v>
      </c>
      <c r="AJ151">
        <v>3.61</v>
      </c>
      <c r="AK151">
        <v>3.76</v>
      </c>
      <c r="AL151">
        <v>3.91</v>
      </c>
      <c r="AM151">
        <v>3.98</v>
      </c>
      <c r="AN151">
        <v>1941</v>
      </c>
      <c r="AO151">
        <v>7688</v>
      </c>
      <c r="AP151">
        <v>757</v>
      </c>
      <c r="AQ151">
        <v>10386</v>
      </c>
      <c r="AR151">
        <v>597</v>
      </c>
      <c r="AS151">
        <v>741</v>
      </c>
      <c r="AT151">
        <v>72</v>
      </c>
      <c r="AU151">
        <v>1410</v>
      </c>
      <c r="AV151">
        <v>172</v>
      </c>
      <c r="AW151">
        <v>119</v>
      </c>
      <c r="AX151">
        <v>13</v>
      </c>
      <c r="AY151">
        <v>304</v>
      </c>
      <c r="AZ151" s="66">
        <v>0.12</v>
      </c>
      <c r="BA151" s="5" t="s">
        <v>269</v>
      </c>
      <c r="BB151">
        <v>0</v>
      </c>
      <c r="BC151">
        <v>193</v>
      </c>
      <c r="BD151">
        <v>98</v>
      </c>
      <c r="BE151">
        <v>13</v>
      </c>
      <c r="BF151">
        <v>0</v>
      </c>
      <c r="BG151" t="s">
        <v>299</v>
      </c>
      <c r="BH151" t="s">
        <v>1064</v>
      </c>
      <c r="BI151" t="s">
        <v>1065</v>
      </c>
      <c r="BJ151" t="s">
        <v>1066</v>
      </c>
      <c r="BK151" s="66">
        <v>0.19</v>
      </c>
      <c r="BM151">
        <v>3</v>
      </c>
      <c r="BN151" t="s">
        <v>1067</v>
      </c>
      <c r="BO151">
        <f t="shared" si="13"/>
        <v>0.17999999999999972</v>
      </c>
      <c r="BP151">
        <f t="shared" si="14"/>
        <v>4</v>
      </c>
      <c r="BQ151" s="20">
        <f t="shared" si="15"/>
        <v>0.63486842105263153</v>
      </c>
      <c r="BR151" s="20">
        <f t="shared" si="16"/>
        <v>0.36513157894736842</v>
      </c>
    </row>
    <row r="152" spans="1:70">
      <c r="A152">
        <f t="shared" si="17"/>
        <v>146</v>
      </c>
      <c r="B152" t="s">
        <v>265</v>
      </c>
      <c r="C152" t="s">
        <v>998</v>
      </c>
      <c r="D152" t="s">
        <v>56</v>
      </c>
      <c r="E152" t="str">
        <f t="shared" si="12"/>
        <v>NY</v>
      </c>
      <c r="F152" t="s">
        <v>267</v>
      </c>
      <c r="G152" t="s">
        <v>302</v>
      </c>
      <c r="H152">
        <v>106</v>
      </c>
      <c r="I152" t="s">
        <v>299</v>
      </c>
      <c r="J152" s="5" t="s">
        <v>303</v>
      </c>
      <c r="K152" t="s">
        <v>299</v>
      </c>
      <c r="L152" s="5" t="s">
        <v>303</v>
      </c>
      <c r="M152" s="5" t="s">
        <v>303</v>
      </c>
      <c r="N152" s="5" t="s">
        <v>303</v>
      </c>
      <c r="O152" s="5" t="s">
        <v>303</v>
      </c>
      <c r="P152" t="s">
        <v>28</v>
      </c>
      <c r="Q152" t="s">
        <v>304</v>
      </c>
      <c r="R152" t="s">
        <v>313</v>
      </c>
      <c r="S152" s="2">
        <v>0.87</v>
      </c>
      <c r="T152" s="2">
        <v>0.01</v>
      </c>
      <c r="U152" s="2">
        <v>0.9</v>
      </c>
      <c r="V152" s="2">
        <v>0.9</v>
      </c>
      <c r="W152" s="2">
        <v>0.35</v>
      </c>
      <c r="X152" s="2">
        <v>0.99</v>
      </c>
      <c r="Y152">
        <v>514</v>
      </c>
      <c r="Z152">
        <v>517</v>
      </c>
      <c r="AA152">
        <v>520</v>
      </c>
      <c r="AB152">
        <v>523</v>
      </c>
      <c r="AC152">
        <v>525</v>
      </c>
      <c r="AD152">
        <v>3.72</v>
      </c>
      <c r="AE152">
        <v>3.83</v>
      </c>
      <c r="AF152">
        <v>3.93</v>
      </c>
      <c r="AG152">
        <v>3.98</v>
      </c>
      <c r="AH152">
        <v>4</v>
      </c>
      <c r="AI152">
        <v>3.6</v>
      </c>
      <c r="AJ152">
        <v>3.79</v>
      </c>
      <c r="AK152">
        <v>3.92</v>
      </c>
      <c r="AL152">
        <v>3.98</v>
      </c>
      <c r="AM152">
        <v>4</v>
      </c>
      <c r="AN152">
        <v>1361</v>
      </c>
      <c r="AO152">
        <v>6029</v>
      </c>
      <c r="AP152">
        <v>534</v>
      </c>
      <c r="AQ152">
        <v>7924</v>
      </c>
      <c r="AR152">
        <v>114</v>
      </c>
      <c r="AS152">
        <v>641</v>
      </c>
      <c r="AT152">
        <v>27</v>
      </c>
      <c r="AU152">
        <v>782</v>
      </c>
      <c r="AV152">
        <v>23</v>
      </c>
      <c r="AW152">
        <v>79</v>
      </c>
      <c r="AX152">
        <v>4</v>
      </c>
      <c r="AY152">
        <v>106</v>
      </c>
      <c r="AZ152" s="66">
        <v>7.0000000000000007E-2</v>
      </c>
      <c r="BA152" s="5">
        <v>3</v>
      </c>
      <c r="BB152">
        <v>0</v>
      </c>
      <c r="BC152">
        <v>69</v>
      </c>
      <c r="BD152">
        <v>35</v>
      </c>
      <c r="BE152">
        <v>2</v>
      </c>
      <c r="BF152">
        <v>0</v>
      </c>
      <c r="BG152" t="s">
        <v>299</v>
      </c>
      <c r="BH152" t="s">
        <v>1068</v>
      </c>
      <c r="BI152" t="s">
        <v>1069</v>
      </c>
      <c r="BJ152" t="s">
        <v>299</v>
      </c>
      <c r="BK152" s="66">
        <v>0.08</v>
      </c>
      <c r="BM152">
        <v>0</v>
      </c>
      <c r="BN152" t="s">
        <v>22</v>
      </c>
      <c r="BO152">
        <f t="shared" si="13"/>
        <v>0.18999999999999995</v>
      </c>
      <c r="BP152">
        <f t="shared" si="14"/>
        <v>3</v>
      </c>
      <c r="BQ152" s="20">
        <f t="shared" si="15"/>
        <v>0.65094339622641506</v>
      </c>
      <c r="BR152" s="20">
        <f t="shared" si="16"/>
        <v>0.34905660377358488</v>
      </c>
    </row>
    <row r="153" spans="1:70">
      <c r="A153">
        <f t="shared" si="17"/>
        <v>147</v>
      </c>
      <c r="B153" t="s">
        <v>265</v>
      </c>
      <c r="C153" t="s">
        <v>999</v>
      </c>
      <c r="D153" t="s">
        <v>1000</v>
      </c>
      <c r="E153" t="str">
        <f t="shared" si="12"/>
        <v>WV</v>
      </c>
      <c r="F153" t="s">
        <v>316</v>
      </c>
      <c r="G153" t="s">
        <v>302</v>
      </c>
      <c r="H153">
        <v>112</v>
      </c>
      <c r="I153" t="s">
        <v>299</v>
      </c>
      <c r="J153" s="5" t="s">
        <v>1070</v>
      </c>
      <c r="K153" t="s">
        <v>299</v>
      </c>
      <c r="L153" s="5" t="s">
        <v>1071</v>
      </c>
      <c r="M153" s="5" t="s">
        <v>304</v>
      </c>
      <c r="N153" s="5" t="s">
        <v>303</v>
      </c>
      <c r="O153" s="5" t="s">
        <v>1072</v>
      </c>
      <c r="P153" t="s">
        <v>28</v>
      </c>
      <c r="Q153" t="s">
        <v>304</v>
      </c>
      <c r="R153" t="s">
        <v>313</v>
      </c>
      <c r="S153" s="2">
        <v>0.82</v>
      </c>
      <c r="T153" s="2">
        <v>0.04</v>
      </c>
      <c r="U153" s="2">
        <v>0.93</v>
      </c>
      <c r="V153" s="2">
        <v>0.78</v>
      </c>
      <c r="W153" s="2">
        <v>0.46</v>
      </c>
      <c r="X153" s="2">
        <v>0.92</v>
      </c>
      <c r="Y153">
        <v>505</v>
      </c>
      <c r="Z153">
        <v>507</v>
      </c>
      <c r="AA153">
        <v>511</v>
      </c>
      <c r="AB153">
        <v>515</v>
      </c>
      <c r="AC153">
        <v>518</v>
      </c>
      <c r="AD153">
        <v>3.45</v>
      </c>
      <c r="AE153">
        <v>3.66</v>
      </c>
      <c r="AF153">
        <v>3.83</v>
      </c>
      <c r="AG153">
        <v>3.95</v>
      </c>
      <c r="AH153">
        <v>4</v>
      </c>
      <c r="AI153">
        <v>3.38</v>
      </c>
      <c r="AJ153">
        <v>3.57</v>
      </c>
      <c r="AK153">
        <v>3.78</v>
      </c>
      <c r="AL153">
        <v>3.93</v>
      </c>
      <c r="AM153">
        <v>4</v>
      </c>
      <c r="AN153">
        <v>205</v>
      </c>
      <c r="AO153">
        <v>4414</v>
      </c>
      <c r="AP153">
        <v>442</v>
      </c>
      <c r="AQ153">
        <v>5061</v>
      </c>
      <c r="AR153">
        <v>121</v>
      </c>
      <c r="AS153">
        <v>481</v>
      </c>
      <c r="AT153">
        <v>3</v>
      </c>
      <c r="AU153">
        <v>605</v>
      </c>
      <c r="AV153">
        <v>63</v>
      </c>
      <c r="AW153">
        <v>47</v>
      </c>
      <c r="AX153">
        <v>2</v>
      </c>
      <c r="AY153">
        <v>112</v>
      </c>
      <c r="AZ153" s="66">
        <v>0.15</v>
      </c>
      <c r="BA153" s="5" t="s">
        <v>269</v>
      </c>
      <c r="BB153">
        <v>0</v>
      </c>
      <c r="BC153">
        <v>73</v>
      </c>
      <c r="BD153">
        <v>33</v>
      </c>
      <c r="BE153">
        <v>6</v>
      </c>
      <c r="BF153">
        <v>0</v>
      </c>
      <c r="BG153" t="s">
        <v>299</v>
      </c>
      <c r="BH153" t="s">
        <v>363</v>
      </c>
      <c r="BI153" t="s">
        <v>1074</v>
      </c>
      <c r="BJ153" t="s">
        <v>1075</v>
      </c>
      <c r="BK153" s="66">
        <v>0.11</v>
      </c>
      <c r="BM153">
        <v>6</v>
      </c>
      <c r="BN153" t="s">
        <v>1073</v>
      </c>
      <c r="BO153">
        <f t="shared" si="13"/>
        <v>0.18999999999999995</v>
      </c>
      <c r="BP153">
        <f t="shared" si="14"/>
        <v>2</v>
      </c>
      <c r="BQ153" s="20">
        <f t="shared" si="15"/>
        <v>0.6517857142857143</v>
      </c>
      <c r="BR153" s="20">
        <f t="shared" si="16"/>
        <v>0.3482142857142857</v>
      </c>
    </row>
    <row r="154" spans="1:70">
      <c r="A154">
        <f t="shared" si="17"/>
        <v>148</v>
      </c>
      <c r="B154" t="s">
        <v>265</v>
      </c>
      <c r="C154" t="s">
        <v>1001</v>
      </c>
      <c r="D154" t="s">
        <v>1002</v>
      </c>
      <c r="E154" t="str">
        <f t="shared" si="12"/>
        <v>MI</v>
      </c>
      <c r="F154" t="s">
        <v>267</v>
      </c>
      <c r="G154" t="s">
        <v>302</v>
      </c>
      <c r="H154">
        <v>86</v>
      </c>
      <c r="I154" t="s">
        <v>304</v>
      </c>
      <c r="J154" s="5" t="s">
        <v>1076</v>
      </c>
      <c r="K154" t="s">
        <v>304</v>
      </c>
      <c r="L154" s="5" t="s">
        <v>1077</v>
      </c>
      <c r="M154" s="5" t="s">
        <v>304</v>
      </c>
      <c r="N154" s="5">
        <v>2</v>
      </c>
      <c r="O154" s="5" t="s">
        <v>303</v>
      </c>
      <c r="P154" t="s">
        <v>1078</v>
      </c>
      <c r="Q154" t="s">
        <v>304</v>
      </c>
      <c r="R154" t="s">
        <v>1079</v>
      </c>
      <c r="S154" s="2">
        <v>0.92</v>
      </c>
      <c r="T154" s="2">
        <v>0.01</v>
      </c>
      <c r="U154" s="2">
        <v>0.82</v>
      </c>
      <c r="V154" s="2">
        <v>0.87</v>
      </c>
      <c r="W154" s="2">
        <v>0.56000000000000005</v>
      </c>
      <c r="X154" s="2">
        <v>0.93</v>
      </c>
      <c r="Y154">
        <v>510</v>
      </c>
      <c r="Z154">
        <v>513</v>
      </c>
      <c r="AA154">
        <v>515</v>
      </c>
      <c r="AB154">
        <v>518</v>
      </c>
      <c r="AC154">
        <v>520</v>
      </c>
      <c r="AD154">
        <v>3.61</v>
      </c>
      <c r="AE154">
        <v>3.73</v>
      </c>
      <c r="AF154">
        <v>3.85</v>
      </c>
      <c r="AG154">
        <v>3.94</v>
      </c>
      <c r="AH154">
        <v>3.99</v>
      </c>
      <c r="AI154">
        <v>3.53</v>
      </c>
      <c r="AJ154">
        <v>3.66</v>
      </c>
      <c r="AK154">
        <v>3.84</v>
      </c>
      <c r="AL154">
        <v>3.93</v>
      </c>
      <c r="AM154">
        <v>3.99</v>
      </c>
      <c r="AN154">
        <v>1301</v>
      </c>
      <c r="AO154">
        <v>3020</v>
      </c>
      <c r="AP154">
        <v>21</v>
      </c>
      <c r="AQ154">
        <v>4342</v>
      </c>
      <c r="AR154">
        <v>184</v>
      </c>
      <c r="AS154">
        <v>308</v>
      </c>
      <c r="AT154">
        <v>0</v>
      </c>
      <c r="AU154">
        <v>492</v>
      </c>
      <c r="AV154">
        <v>28</v>
      </c>
      <c r="AW154">
        <v>56</v>
      </c>
      <c r="AX154">
        <v>0</v>
      </c>
      <c r="AY154">
        <v>84</v>
      </c>
      <c r="AZ154" s="66">
        <v>0.12</v>
      </c>
      <c r="BA154" s="5" t="s">
        <v>269</v>
      </c>
      <c r="BB154">
        <v>0</v>
      </c>
      <c r="BC154">
        <v>45</v>
      </c>
      <c r="BD154">
        <v>33</v>
      </c>
      <c r="BE154">
        <v>6</v>
      </c>
      <c r="BF154">
        <v>0</v>
      </c>
      <c r="BG154" t="s">
        <v>299</v>
      </c>
      <c r="BH154" t="s">
        <v>1080</v>
      </c>
      <c r="BI154" t="s">
        <v>1081</v>
      </c>
      <c r="BJ154" t="s">
        <v>299</v>
      </c>
      <c r="BK154" s="66">
        <v>0.06</v>
      </c>
      <c r="BM154">
        <v>2</v>
      </c>
      <c r="BN154" t="s">
        <v>22</v>
      </c>
      <c r="BO154">
        <f t="shared" si="13"/>
        <v>0.13000000000000034</v>
      </c>
      <c r="BP154">
        <f t="shared" si="14"/>
        <v>3</v>
      </c>
      <c r="BQ154" s="20">
        <f t="shared" si="15"/>
        <v>0.5357142857142857</v>
      </c>
      <c r="BR154" s="20">
        <f t="shared" si="16"/>
        <v>0.4642857142857143</v>
      </c>
    </row>
    <row r="155" spans="1:70">
      <c r="A155">
        <f t="shared" si="17"/>
        <v>149</v>
      </c>
      <c r="B155" t="s">
        <v>265</v>
      </c>
      <c r="C155" t="s">
        <v>1003</v>
      </c>
      <c r="D155" t="s">
        <v>1004</v>
      </c>
      <c r="E155" t="str">
        <f t="shared" si="12"/>
        <v>OH</v>
      </c>
      <c r="F155" t="s">
        <v>316</v>
      </c>
      <c r="G155" t="s">
        <v>302</v>
      </c>
      <c r="H155">
        <v>130</v>
      </c>
      <c r="I155" t="s">
        <v>304</v>
      </c>
      <c r="J155" s="5">
        <v>495</v>
      </c>
      <c r="K155" t="s">
        <v>304</v>
      </c>
      <c r="L155" s="5" t="s">
        <v>1082</v>
      </c>
      <c r="M155" s="5" t="s">
        <v>304</v>
      </c>
      <c r="N155" s="5">
        <v>1</v>
      </c>
      <c r="O155" s="5" t="s">
        <v>1083</v>
      </c>
      <c r="P155" t="s">
        <v>28</v>
      </c>
      <c r="Q155" t="s">
        <v>304</v>
      </c>
      <c r="R155" t="s">
        <v>313</v>
      </c>
      <c r="S155" s="2">
        <v>0.86</v>
      </c>
      <c r="T155" s="2">
        <v>0.04</v>
      </c>
      <c r="U155" s="2">
        <v>0.88</v>
      </c>
      <c r="V155" s="2">
        <v>0.83</v>
      </c>
      <c r="W155" s="2">
        <v>0.53</v>
      </c>
      <c r="X155" s="2">
        <v>0.89</v>
      </c>
      <c r="Y155">
        <v>500</v>
      </c>
      <c r="Z155">
        <v>504</v>
      </c>
      <c r="AA155">
        <v>508</v>
      </c>
      <c r="AB155">
        <v>512</v>
      </c>
      <c r="AC155">
        <v>516</v>
      </c>
      <c r="AD155">
        <v>3.31</v>
      </c>
      <c r="AE155">
        <v>3.53</v>
      </c>
      <c r="AF155">
        <v>3.77</v>
      </c>
      <c r="AG155">
        <v>3.89</v>
      </c>
      <c r="AH155">
        <v>3.97</v>
      </c>
      <c r="AI155">
        <v>3.11</v>
      </c>
      <c r="AJ155">
        <v>3.41</v>
      </c>
      <c r="AK155">
        <v>3.7</v>
      </c>
      <c r="AL155">
        <v>3.86</v>
      </c>
      <c r="AM155">
        <v>3.98</v>
      </c>
      <c r="AN155">
        <v>1295</v>
      </c>
      <c r="AO155">
        <v>7661</v>
      </c>
      <c r="AP155">
        <v>18</v>
      </c>
      <c r="AQ155">
        <v>8974</v>
      </c>
      <c r="AR155">
        <v>302</v>
      </c>
      <c r="AS155">
        <v>114</v>
      </c>
      <c r="AT155">
        <v>0</v>
      </c>
      <c r="AU155">
        <v>416</v>
      </c>
      <c r="AV155">
        <v>107</v>
      </c>
      <c r="AW155">
        <v>21</v>
      </c>
      <c r="AX155">
        <v>0</v>
      </c>
      <c r="AY155">
        <v>128</v>
      </c>
      <c r="AZ155" s="66">
        <v>0.17</v>
      </c>
      <c r="BA155" s="5" t="s">
        <v>269</v>
      </c>
      <c r="BB155">
        <v>0</v>
      </c>
      <c r="BC155">
        <v>74</v>
      </c>
      <c r="BD155">
        <v>43</v>
      </c>
      <c r="BE155">
        <v>11</v>
      </c>
      <c r="BF155">
        <v>0</v>
      </c>
      <c r="BG155" t="s">
        <v>304</v>
      </c>
      <c r="BH155" t="s">
        <v>1084</v>
      </c>
      <c r="BI155" t="s">
        <v>1085</v>
      </c>
      <c r="BJ155" t="s">
        <v>269</v>
      </c>
      <c r="BK155" s="66">
        <v>0.26</v>
      </c>
      <c r="BM155">
        <v>0</v>
      </c>
      <c r="BN155" t="s">
        <v>1037</v>
      </c>
      <c r="BO155">
        <f t="shared" si="13"/>
        <v>0.30000000000000027</v>
      </c>
      <c r="BP155">
        <f t="shared" si="14"/>
        <v>4</v>
      </c>
      <c r="BQ155" s="20">
        <f t="shared" si="15"/>
        <v>0.578125</v>
      </c>
      <c r="BR155" s="20">
        <f t="shared" si="16"/>
        <v>0.421875</v>
      </c>
    </row>
    <row r="156" spans="1:70">
      <c r="A156">
        <f t="shared" si="17"/>
        <v>150</v>
      </c>
      <c r="B156" t="s">
        <v>265</v>
      </c>
      <c r="C156" t="s">
        <v>1005</v>
      </c>
      <c r="D156" t="s">
        <v>1006</v>
      </c>
      <c r="E156" t="str">
        <f t="shared" si="12"/>
        <v>CT</v>
      </c>
      <c r="F156" t="s">
        <v>267</v>
      </c>
      <c r="G156" t="s">
        <v>302</v>
      </c>
      <c r="H156">
        <v>104</v>
      </c>
      <c r="I156" t="s">
        <v>299</v>
      </c>
      <c r="J156" s="5" t="s">
        <v>303</v>
      </c>
      <c r="K156" t="s">
        <v>299</v>
      </c>
      <c r="L156" s="5" t="s">
        <v>303</v>
      </c>
      <c r="M156" s="5" t="s">
        <v>303</v>
      </c>
      <c r="N156" s="5" t="s">
        <v>303</v>
      </c>
      <c r="O156" s="5" t="s">
        <v>303</v>
      </c>
      <c r="P156" t="s">
        <v>28</v>
      </c>
      <c r="Q156" t="s">
        <v>304</v>
      </c>
      <c r="R156" t="s">
        <v>313</v>
      </c>
      <c r="S156" s="2">
        <v>0.86</v>
      </c>
      <c r="T156" s="2">
        <v>0.01</v>
      </c>
      <c r="U156" s="2">
        <v>0.92</v>
      </c>
      <c r="V156" s="2">
        <v>0.9</v>
      </c>
      <c r="W156" s="2">
        <v>0.28000000000000003</v>
      </c>
      <c r="X156" s="2">
        <v>0.98</v>
      </c>
      <c r="Y156">
        <v>515</v>
      </c>
      <c r="Z156">
        <v>518</v>
      </c>
      <c r="AA156">
        <v>521</v>
      </c>
      <c r="AB156">
        <v>523</v>
      </c>
      <c r="AC156">
        <v>525</v>
      </c>
      <c r="AD156">
        <v>3.72</v>
      </c>
      <c r="AE156">
        <v>3.82</v>
      </c>
      <c r="AF156">
        <v>3.93</v>
      </c>
      <c r="AG156">
        <v>3.98</v>
      </c>
      <c r="AH156">
        <v>4</v>
      </c>
      <c r="AI156">
        <v>3.6</v>
      </c>
      <c r="AJ156">
        <v>3.78</v>
      </c>
      <c r="AK156">
        <v>3.92</v>
      </c>
      <c r="AL156">
        <v>3.99</v>
      </c>
      <c r="AM156">
        <v>4</v>
      </c>
      <c r="AN156">
        <v>282</v>
      </c>
      <c r="AO156">
        <v>6325</v>
      </c>
      <c r="AP156">
        <v>647</v>
      </c>
      <c r="AQ156">
        <v>7254</v>
      </c>
      <c r="AR156">
        <v>28</v>
      </c>
      <c r="AS156">
        <v>582</v>
      </c>
      <c r="AT156">
        <v>31</v>
      </c>
      <c r="AU156">
        <v>641</v>
      </c>
      <c r="AV156">
        <v>7</v>
      </c>
      <c r="AW156">
        <v>93</v>
      </c>
      <c r="AX156">
        <v>4</v>
      </c>
      <c r="AY156">
        <v>104</v>
      </c>
      <c r="AZ156" s="66">
        <v>0.13</v>
      </c>
      <c r="BA156" s="5" t="s">
        <v>269</v>
      </c>
      <c r="BB156">
        <v>0</v>
      </c>
      <c r="BC156">
        <v>61</v>
      </c>
      <c r="BD156">
        <v>43</v>
      </c>
      <c r="BE156">
        <v>0</v>
      </c>
      <c r="BF156">
        <v>0</v>
      </c>
      <c r="BG156" t="s">
        <v>304</v>
      </c>
      <c r="BH156" t="s">
        <v>1086</v>
      </c>
      <c r="BI156" t="s">
        <v>1087</v>
      </c>
      <c r="BJ156" t="s">
        <v>561</v>
      </c>
      <c r="BK156" s="66">
        <v>0.17</v>
      </c>
      <c r="BM156">
        <v>1</v>
      </c>
      <c r="BN156" t="s">
        <v>22</v>
      </c>
      <c r="BO156">
        <f t="shared" si="13"/>
        <v>0.17999999999999972</v>
      </c>
      <c r="BP156">
        <f t="shared" si="14"/>
        <v>3</v>
      </c>
      <c r="BQ156" s="20">
        <f t="shared" si="15"/>
        <v>0.58653846153846156</v>
      </c>
      <c r="BR156" s="20">
        <f t="shared" si="16"/>
        <v>0.41346153846153844</v>
      </c>
    </row>
  </sheetData>
  <autoFilter ref="A6:BK156" xr:uid="{70842E69-AAA6-8349-A66C-6F030939ECB6}"/>
  <mergeCells count="1">
    <mergeCell ref="BM5:BP5"/>
  </mergeCells>
  <hyperlinks>
    <hyperlink ref="BI9" r:id="rId1" xr:uid="{7E0FB162-5779-CD4C-AFFA-53687DF1B46D}"/>
    <hyperlink ref="R25" r:id="rId2" xr:uid="{0E9A2309-9375-3D4D-8C48-53587FE9313F}"/>
    <hyperlink ref="R38" r:id="rId3" xr:uid="{455F4336-FF1A-4948-B666-313F77F8BAF6}"/>
    <hyperlink ref="G56" r:id="rId4" xr:uid="{6250E76E-18C5-8B4F-9DB7-ADC649F3C61D}"/>
    <hyperlink ref="G57" r:id="rId5" xr:uid="{272E7FA5-8DE2-E94B-9C15-2FBBEB08F931}"/>
    <hyperlink ref="BH69" r:id="rId6" xr:uid="{6D314908-5377-394B-A959-3FE691B7ABFA}"/>
    <hyperlink ref="G78" r:id="rId7" xr:uid="{955A7672-4E1E-B045-BA3F-3D5C3C0DB005}"/>
    <hyperlink ref="R79" r:id="rId8" xr:uid="{5AD5E243-E4F6-B64C-A569-1DB65FA48506}"/>
    <hyperlink ref="R80" r:id="rId9" xr:uid="{700F2089-740B-5F41-A343-7FC7B90CC44B}"/>
    <hyperlink ref="R81" r:id="rId10" xr:uid="{62305ED1-C7EB-804C-AC7A-E4BBAB568CB9}"/>
    <hyperlink ref="BH82" r:id="rId11" xr:uid="{6D05565B-1966-714A-BCD8-C7DF9D08ACCE}"/>
    <hyperlink ref="BH93" r:id="rId12" xr:uid="{6961CB6A-0851-D44F-9AC8-40F6750BE3B8}"/>
    <hyperlink ref="BH102" r:id="rId13" xr:uid="{E116AF6A-35E6-5D47-8C2D-3520F3D5C560}"/>
    <hyperlink ref="G109" r:id="rId14" xr:uid="{0BAB847E-709F-AF45-83BC-27E6A515D333}"/>
    <hyperlink ref="J127" r:id="rId15" xr:uid="{3DBE9334-EF8D-9847-8E8F-3FBDF1DE8342}"/>
    <hyperlink ref="L127" r:id="rId16" xr:uid="{08B4E9FD-FFC1-5049-8B25-161CF26A327C}"/>
    <hyperlink ref="R127" r:id="rId17" xr:uid="{39D01BEF-DF6A-9848-A7CA-7EBE64F12C8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66C4C-CDB7-884D-87D6-BD64A08E9F5B}">
  <sheetPr codeName="Sheet7"/>
  <dimension ref="A4:A155"/>
  <sheetViews>
    <sheetView workbookViewId="0">
      <selection activeCell="I27" sqref="I27"/>
    </sheetView>
  </sheetViews>
  <sheetFormatPr baseColWidth="10" defaultRowHeight="16"/>
  <cols>
    <col min="1" max="1" width="95" bestFit="1" customWidth="1"/>
    <col min="2" max="2" width="20.1640625" bestFit="1" customWidth="1"/>
    <col min="3" max="3" width="23.6640625" bestFit="1" customWidth="1"/>
  </cols>
  <sheetData>
    <row r="4" spans="1:1">
      <c r="A4" s="4" t="s">
        <v>177</v>
      </c>
    </row>
    <row r="5" spans="1:1">
      <c r="A5" s="5" t="s">
        <v>0</v>
      </c>
    </row>
    <row r="6" spans="1:1">
      <c r="A6" s="5" t="s">
        <v>18</v>
      </c>
    </row>
    <row r="7" spans="1:1">
      <c r="A7" s="5" t="s">
        <v>24</v>
      </c>
    </row>
    <row r="8" spans="1:1">
      <c r="A8" s="5" t="s">
        <v>29</v>
      </c>
    </row>
    <row r="9" spans="1:1">
      <c r="A9" s="5" t="s">
        <v>33</v>
      </c>
    </row>
    <row r="10" spans="1:1">
      <c r="A10" s="5" t="s">
        <v>35</v>
      </c>
    </row>
    <row r="11" spans="1:1">
      <c r="A11" s="5" t="s">
        <v>38</v>
      </c>
    </row>
    <row r="12" spans="1:1">
      <c r="A12" s="5" t="s">
        <v>41</v>
      </c>
    </row>
    <row r="13" spans="1:1">
      <c r="A13" s="5" t="s">
        <v>46</v>
      </c>
    </row>
    <row r="14" spans="1:1">
      <c r="A14" s="5" t="s">
        <v>48</v>
      </c>
    </row>
    <row r="15" spans="1:1">
      <c r="A15" s="5" t="s">
        <v>50</v>
      </c>
    </row>
    <row r="16" spans="1:1">
      <c r="A16" s="5" t="s">
        <v>53</v>
      </c>
    </row>
    <row r="17" spans="1:1">
      <c r="A17" s="5" t="s">
        <v>55</v>
      </c>
    </row>
    <row r="18" spans="1:1">
      <c r="A18" s="5" t="s">
        <v>57</v>
      </c>
    </row>
    <row r="19" spans="1:1">
      <c r="A19" s="5" t="s">
        <v>59</v>
      </c>
    </row>
    <row r="20" spans="1:1">
      <c r="A20" s="5" t="s">
        <v>67</v>
      </c>
    </row>
    <row r="21" spans="1:1">
      <c r="A21" s="5" t="s">
        <v>69</v>
      </c>
    </row>
    <row r="22" spans="1:1">
      <c r="A22" s="5" t="s">
        <v>72</v>
      </c>
    </row>
    <row r="23" spans="1:1">
      <c r="A23" s="5" t="s">
        <v>74</v>
      </c>
    </row>
    <row r="24" spans="1:1">
      <c r="A24" s="5" t="s">
        <v>79</v>
      </c>
    </row>
    <row r="25" spans="1:1">
      <c r="A25" s="5" t="s">
        <v>83</v>
      </c>
    </row>
    <row r="26" spans="1:1">
      <c r="A26" s="5" t="s">
        <v>85</v>
      </c>
    </row>
    <row r="27" spans="1:1">
      <c r="A27" s="5" t="s">
        <v>88</v>
      </c>
    </row>
    <row r="28" spans="1:1">
      <c r="A28" s="5" t="s">
        <v>91</v>
      </c>
    </row>
    <row r="29" spans="1:1">
      <c r="A29" s="5" t="s">
        <v>94</v>
      </c>
    </row>
    <row r="30" spans="1:1">
      <c r="A30" s="5" t="s">
        <v>97</v>
      </c>
    </row>
    <row r="31" spans="1:1">
      <c r="A31" s="5" t="s">
        <v>102</v>
      </c>
    </row>
    <row r="32" spans="1:1">
      <c r="A32" s="5" t="s">
        <v>106</v>
      </c>
    </row>
    <row r="33" spans="1:1">
      <c r="A33" s="5" t="s">
        <v>107</v>
      </c>
    </row>
    <row r="34" spans="1:1">
      <c r="A34" s="5" t="s">
        <v>111</v>
      </c>
    </row>
    <row r="35" spans="1:1">
      <c r="A35" s="5" t="s">
        <v>112</v>
      </c>
    </row>
    <row r="36" spans="1:1">
      <c r="A36" s="5" t="s">
        <v>113</v>
      </c>
    </row>
    <row r="37" spans="1:1">
      <c r="A37" s="5" t="s">
        <v>115</v>
      </c>
    </row>
    <row r="38" spans="1:1">
      <c r="A38" s="5" t="s">
        <v>117</v>
      </c>
    </row>
    <row r="39" spans="1:1">
      <c r="A39" s="5" t="s">
        <v>119</v>
      </c>
    </row>
    <row r="40" spans="1:1">
      <c r="A40" s="5" t="s">
        <v>122</v>
      </c>
    </row>
    <row r="41" spans="1:1">
      <c r="A41" s="5" t="s">
        <v>124</v>
      </c>
    </row>
    <row r="42" spans="1:1">
      <c r="A42" s="5" t="s">
        <v>128</v>
      </c>
    </row>
    <row r="43" spans="1:1">
      <c r="A43" s="5" t="s">
        <v>132</v>
      </c>
    </row>
    <row r="44" spans="1:1">
      <c r="A44" s="5" t="s">
        <v>134</v>
      </c>
    </row>
    <row r="45" spans="1:1">
      <c r="A45" s="5" t="s">
        <v>137</v>
      </c>
    </row>
    <row r="46" spans="1:1">
      <c r="A46" s="5" t="s">
        <v>140</v>
      </c>
    </row>
    <row r="47" spans="1:1">
      <c r="A47" s="5" t="s">
        <v>142</v>
      </c>
    </row>
    <row r="48" spans="1:1">
      <c r="A48" s="5" t="s">
        <v>144</v>
      </c>
    </row>
    <row r="49" spans="1:1">
      <c r="A49" s="5" t="s">
        <v>147</v>
      </c>
    </row>
    <row r="50" spans="1:1">
      <c r="A50" s="5" t="s">
        <v>149</v>
      </c>
    </row>
    <row r="51" spans="1:1">
      <c r="A51" s="5" t="s">
        <v>150</v>
      </c>
    </row>
    <row r="52" spans="1:1">
      <c r="A52" s="5" t="s">
        <v>154</v>
      </c>
    </row>
    <row r="53" spans="1:1">
      <c r="A53" s="5" t="s">
        <v>158</v>
      </c>
    </row>
    <row r="54" spans="1:1">
      <c r="A54" s="5" t="s">
        <v>161</v>
      </c>
    </row>
    <row r="55" spans="1:1">
      <c r="A55" s="5" t="s">
        <v>163</v>
      </c>
    </row>
    <row r="56" spans="1:1">
      <c r="A56" s="5" t="s">
        <v>166</v>
      </c>
    </row>
    <row r="57" spans="1:1">
      <c r="A57" s="5" t="s">
        <v>170</v>
      </c>
    </row>
    <row r="58" spans="1:1">
      <c r="A58" s="5" t="s">
        <v>172</v>
      </c>
    </row>
    <row r="59" spans="1:1">
      <c r="A59" s="5" t="s">
        <v>174</v>
      </c>
    </row>
    <row r="60" spans="1:1">
      <c r="A60" s="5" t="s">
        <v>181</v>
      </c>
    </row>
    <row r="61" spans="1:1">
      <c r="A61" s="5" t="s">
        <v>184</v>
      </c>
    </row>
    <row r="62" spans="1:1">
      <c r="A62" s="5" t="s">
        <v>188</v>
      </c>
    </row>
    <row r="63" spans="1:1">
      <c r="A63" s="5" t="s">
        <v>190</v>
      </c>
    </row>
    <row r="64" spans="1:1">
      <c r="A64" s="5" t="s">
        <v>191</v>
      </c>
    </row>
    <row r="65" spans="1:1">
      <c r="A65" s="5" t="s">
        <v>195</v>
      </c>
    </row>
    <row r="66" spans="1:1">
      <c r="A66" s="5" t="s">
        <v>198</v>
      </c>
    </row>
    <row r="67" spans="1:1">
      <c r="A67" s="5" t="s">
        <v>201</v>
      </c>
    </row>
    <row r="68" spans="1:1">
      <c r="A68" s="5" t="s">
        <v>204</v>
      </c>
    </row>
    <row r="69" spans="1:1">
      <c r="A69" s="5" t="s">
        <v>206</v>
      </c>
    </row>
    <row r="70" spans="1:1">
      <c r="A70" s="5" t="s">
        <v>208</v>
      </c>
    </row>
    <row r="71" spans="1:1">
      <c r="A71" s="5" t="s">
        <v>210</v>
      </c>
    </row>
    <row r="72" spans="1:1">
      <c r="A72" s="5" t="s">
        <v>212</v>
      </c>
    </row>
    <row r="73" spans="1:1">
      <c r="A73" s="5" t="s">
        <v>215</v>
      </c>
    </row>
    <row r="74" spans="1:1">
      <c r="A74" s="5" t="s">
        <v>219</v>
      </c>
    </row>
    <row r="75" spans="1:1">
      <c r="A75" s="5" t="s">
        <v>222</v>
      </c>
    </row>
    <row r="76" spans="1:1">
      <c r="A76" s="5" t="s">
        <v>223</v>
      </c>
    </row>
    <row r="77" spans="1:1">
      <c r="A77" s="5" t="s">
        <v>226</v>
      </c>
    </row>
    <row r="78" spans="1:1">
      <c r="A78" s="5" t="s">
        <v>228</v>
      </c>
    </row>
    <row r="79" spans="1:1">
      <c r="A79" s="5" t="s">
        <v>230</v>
      </c>
    </row>
    <row r="80" spans="1:1">
      <c r="A80" s="5" t="s">
        <v>233</v>
      </c>
    </row>
    <row r="81" spans="1:1">
      <c r="A81" s="5" t="s">
        <v>235</v>
      </c>
    </row>
    <row r="82" spans="1:1">
      <c r="A82" s="5" t="s">
        <v>243</v>
      </c>
    </row>
    <row r="83" spans="1:1">
      <c r="A83" s="5" t="s">
        <v>246</v>
      </c>
    </row>
    <row r="84" spans="1:1">
      <c r="A84" s="5" t="s">
        <v>250</v>
      </c>
    </row>
    <row r="85" spans="1:1">
      <c r="A85" s="5" t="s">
        <v>254</v>
      </c>
    </row>
    <row r="86" spans="1:1">
      <c r="A86" s="5" t="s">
        <v>258</v>
      </c>
    </row>
    <row r="87" spans="1:1">
      <c r="A87" s="5" t="s">
        <v>260</v>
      </c>
    </row>
    <row r="88" spans="1:1">
      <c r="A88" s="5" t="s">
        <v>262</v>
      </c>
    </row>
    <row r="89" spans="1:1">
      <c r="A89" s="5" t="s">
        <v>643</v>
      </c>
    </row>
    <row r="90" spans="1:1">
      <c r="A90" s="5" t="s">
        <v>648</v>
      </c>
    </row>
    <row r="91" spans="1:1">
      <c r="A91" s="5" t="s">
        <v>654</v>
      </c>
    </row>
    <row r="92" spans="1:1">
      <c r="A92" s="5" t="s">
        <v>663</v>
      </c>
    </row>
    <row r="93" spans="1:1">
      <c r="A93" s="5" t="s">
        <v>673</v>
      </c>
    </row>
    <row r="94" spans="1:1">
      <c r="A94" s="5" t="s">
        <v>681</v>
      </c>
    </row>
    <row r="95" spans="1:1">
      <c r="A95" s="5" t="s">
        <v>688</v>
      </c>
    </row>
    <row r="96" spans="1:1">
      <c r="A96" s="5" t="s">
        <v>693</v>
      </c>
    </row>
    <row r="97" spans="1:1">
      <c r="A97" s="5" t="s">
        <v>699</v>
      </c>
    </row>
    <row r="98" spans="1:1">
      <c r="A98" s="5" t="s">
        <v>705</v>
      </c>
    </row>
    <row r="99" spans="1:1">
      <c r="A99" s="5" t="s">
        <v>712</v>
      </c>
    </row>
    <row r="100" spans="1:1">
      <c r="A100" s="5" t="s">
        <v>716</v>
      </c>
    </row>
    <row r="101" spans="1:1">
      <c r="A101" s="5" t="s">
        <v>722</v>
      </c>
    </row>
    <row r="102" spans="1:1">
      <c r="A102" s="5" t="s">
        <v>732</v>
      </c>
    </row>
    <row r="103" spans="1:1">
      <c r="A103" s="5" t="s">
        <v>738</v>
      </c>
    </row>
    <row r="104" spans="1:1">
      <c r="A104" s="5" t="s">
        <v>744</v>
      </c>
    </row>
    <row r="105" spans="1:1">
      <c r="A105" s="5" t="s">
        <v>750</v>
      </c>
    </row>
    <row r="106" spans="1:1">
      <c r="A106" s="5" t="s">
        <v>755</v>
      </c>
    </row>
    <row r="107" spans="1:1">
      <c r="A107" s="5" t="s">
        <v>761</v>
      </c>
    </row>
    <row r="108" spans="1:1">
      <c r="A108" s="5" t="s">
        <v>768</v>
      </c>
    </row>
    <row r="109" spans="1:1">
      <c r="A109" s="5" t="s">
        <v>771</v>
      </c>
    </row>
    <row r="110" spans="1:1">
      <c r="A110" s="5" t="s">
        <v>781</v>
      </c>
    </row>
    <row r="111" spans="1:1">
      <c r="A111" s="5" t="s">
        <v>789</v>
      </c>
    </row>
    <row r="112" spans="1:1">
      <c r="A112" s="5" t="s">
        <v>798</v>
      </c>
    </row>
    <row r="113" spans="1:1">
      <c r="A113" s="5" t="s">
        <v>804</v>
      </c>
    </row>
    <row r="114" spans="1:1">
      <c r="A114" s="5" t="s">
        <v>814</v>
      </c>
    </row>
    <row r="115" spans="1:1">
      <c r="A115" s="5" t="s">
        <v>821</v>
      </c>
    </row>
    <row r="116" spans="1:1">
      <c r="A116" s="5" t="s">
        <v>828</v>
      </c>
    </row>
    <row r="117" spans="1:1">
      <c r="A117" s="5" t="s">
        <v>835</v>
      </c>
    </row>
    <row r="118" spans="1:1">
      <c r="A118" s="5" t="s">
        <v>841</v>
      </c>
    </row>
    <row r="119" spans="1:1">
      <c r="A119" s="5" t="s">
        <v>849</v>
      </c>
    </row>
    <row r="120" spans="1:1">
      <c r="A120" s="5" t="s">
        <v>854</v>
      </c>
    </row>
    <row r="121" spans="1:1">
      <c r="A121" s="5" t="s">
        <v>865</v>
      </c>
    </row>
    <row r="122" spans="1:1">
      <c r="A122" s="5" t="s">
        <v>871</v>
      </c>
    </row>
    <row r="123" spans="1:1">
      <c r="A123" s="5" t="s">
        <v>877</v>
      </c>
    </row>
    <row r="124" spans="1:1">
      <c r="A124" s="5" t="s">
        <v>886</v>
      </c>
    </row>
    <row r="125" spans="1:1">
      <c r="A125" s="5" t="s">
        <v>895</v>
      </c>
    </row>
    <row r="126" spans="1:1">
      <c r="A126" s="5" t="s">
        <v>900</v>
      </c>
    </row>
    <row r="127" spans="1:1">
      <c r="A127" s="5" t="s">
        <v>908</v>
      </c>
    </row>
    <row r="128" spans="1:1">
      <c r="A128" s="5" t="s">
        <v>916</v>
      </c>
    </row>
    <row r="129" spans="1:1">
      <c r="A129" s="5" t="s">
        <v>920</v>
      </c>
    </row>
    <row r="130" spans="1:1">
      <c r="A130" s="5" t="s">
        <v>926</v>
      </c>
    </row>
    <row r="131" spans="1:1">
      <c r="A131" s="5" t="s">
        <v>928</v>
      </c>
    </row>
    <row r="132" spans="1:1">
      <c r="A132" s="5" t="s">
        <v>930</v>
      </c>
    </row>
    <row r="133" spans="1:1">
      <c r="A133" s="5" t="s">
        <v>932</v>
      </c>
    </row>
    <row r="134" spans="1:1">
      <c r="A134" s="5" t="s">
        <v>933</v>
      </c>
    </row>
    <row r="135" spans="1:1">
      <c r="A135" s="5" t="s">
        <v>953</v>
      </c>
    </row>
    <row r="136" spans="1:1">
      <c r="A136" s="5" t="s">
        <v>958</v>
      </c>
    </row>
    <row r="137" spans="1:1">
      <c r="A137" s="5" t="s">
        <v>964</v>
      </c>
    </row>
    <row r="138" spans="1:1">
      <c r="A138" s="5" t="s">
        <v>971</v>
      </c>
    </row>
    <row r="139" spans="1:1">
      <c r="A139" s="5" t="s">
        <v>979</v>
      </c>
    </row>
    <row r="140" spans="1:1">
      <c r="A140" s="5" t="s">
        <v>981</v>
      </c>
    </row>
    <row r="141" spans="1:1">
      <c r="A141" s="5" t="s">
        <v>983</v>
      </c>
    </row>
    <row r="142" spans="1:1">
      <c r="A142" s="5" t="s">
        <v>984</v>
      </c>
    </row>
    <row r="143" spans="1:1">
      <c r="A143" s="5" t="s">
        <v>986</v>
      </c>
    </row>
    <row r="144" spans="1:1">
      <c r="A144" s="5" t="s">
        <v>987</v>
      </c>
    </row>
    <row r="145" spans="1:1">
      <c r="A145" s="5" t="s">
        <v>989</v>
      </c>
    </row>
    <row r="146" spans="1:1">
      <c r="A146" s="5" t="s">
        <v>991</v>
      </c>
    </row>
    <row r="147" spans="1:1">
      <c r="A147" s="5" t="s">
        <v>993</v>
      </c>
    </row>
    <row r="148" spans="1:1">
      <c r="A148" s="5" t="s">
        <v>995</v>
      </c>
    </row>
    <row r="149" spans="1:1">
      <c r="A149" s="5" t="s">
        <v>996</v>
      </c>
    </row>
    <row r="150" spans="1:1">
      <c r="A150" s="5" t="s">
        <v>998</v>
      </c>
    </row>
    <row r="151" spans="1:1">
      <c r="A151" s="5" t="s">
        <v>999</v>
      </c>
    </row>
    <row r="152" spans="1:1">
      <c r="A152" s="5" t="s">
        <v>1001</v>
      </c>
    </row>
    <row r="153" spans="1:1">
      <c r="A153" s="5" t="s">
        <v>1003</v>
      </c>
    </row>
    <row r="154" spans="1:1">
      <c r="A154" s="5" t="s">
        <v>1005</v>
      </c>
    </row>
    <row r="155" spans="1:1">
      <c r="A155" s="5" t="s">
        <v>178</v>
      </c>
    </row>
  </sheetData>
  <sortState xmlns:xlrd2="http://schemas.microsoft.com/office/spreadsheetml/2017/richdata2" columnSort="1" ref="A4:C49">
    <sortCondition descending="1" ref="B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E59BF-9B39-7040-8009-87E0105160A2}">
  <dimension ref="B1:J181"/>
  <sheetViews>
    <sheetView tabSelected="1" zoomScale="150" zoomScaleNormal="150" workbookViewId="0">
      <selection activeCell="B108" sqref="B108"/>
    </sheetView>
  </sheetViews>
  <sheetFormatPr baseColWidth="10" defaultRowHeight="16"/>
  <cols>
    <col min="1" max="1" width="4.83203125" customWidth="1"/>
    <col min="2" max="2" width="45.5" style="3" customWidth="1"/>
    <col min="3" max="3" width="17.83203125" style="6" customWidth="1"/>
    <col min="4" max="4" width="57.1640625" customWidth="1"/>
    <col min="5" max="5" width="39.1640625" customWidth="1"/>
    <col min="6" max="6" width="23.1640625" customWidth="1"/>
    <col min="7" max="7" width="24.1640625" customWidth="1"/>
    <col min="8" max="8" width="22.6640625" customWidth="1"/>
    <col min="9" max="9" width="26.1640625" customWidth="1"/>
    <col min="10" max="10" width="26" customWidth="1"/>
  </cols>
  <sheetData>
    <row r="1" spans="2:10" ht="19" customHeight="1"/>
    <row r="2" spans="2:10" ht="19">
      <c r="B2" s="90" t="s">
        <v>1196</v>
      </c>
      <c r="C2" s="90"/>
      <c r="D2" s="90"/>
      <c r="E2" s="90"/>
      <c r="F2" s="90"/>
      <c r="G2" s="90"/>
      <c r="H2" s="73"/>
      <c r="I2" s="73"/>
      <c r="J2" s="73"/>
    </row>
    <row r="3" spans="2:10" ht="19" customHeight="1">
      <c r="B3" s="8"/>
      <c r="C3" s="8"/>
      <c r="D3" s="8"/>
      <c r="E3" s="8"/>
      <c r="F3" s="8"/>
      <c r="G3" s="8"/>
      <c r="H3" s="8"/>
      <c r="I3" s="8"/>
      <c r="J3" s="8"/>
    </row>
    <row r="4" spans="2:10" ht="19" customHeight="1">
      <c r="B4" s="54" t="s">
        <v>1211</v>
      </c>
      <c r="C4" s="9"/>
      <c r="D4" s="9"/>
      <c r="E4" s="9"/>
      <c r="F4" s="9"/>
      <c r="G4" s="9"/>
      <c r="H4" s="9"/>
      <c r="I4" s="9"/>
      <c r="J4" s="9"/>
    </row>
    <row r="5" spans="2:10">
      <c r="B5" s="5" t="s">
        <v>1194</v>
      </c>
      <c r="C5" s="7"/>
      <c r="D5" s="7"/>
      <c r="E5" s="7"/>
      <c r="F5" s="7"/>
      <c r="G5" s="7"/>
      <c r="H5" s="7"/>
      <c r="I5" s="7"/>
      <c r="J5" s="7"/>
    </row>
    <row r="6" spans="2:10" ht="19">
      <c r="B6" s="60" t="s">
        <v>1212</v>
      </c>
      <c r="C6"/>
    </row>
    <row r="7" spans="2:10" ht="19">
      <c r="B7" s="60" t="s">
        <v>1213</v>
      </c>
      <c r="C7"/>
    </row>
    <row r="8" spans="2:10">
      <c r="B8" s="5" t="s">
        <v>1214</v>
      </c>
      <c r="C8"/>
    </row>
    <row r="9" spans="2:10">
      <c r="B9" s="5" t="s">
        <v>1231</v>
      </c>
      <c r="C9"/>
    </row>
    <row r="10" spans="2:10">
      <c r="B10" s="5" t="s">
        <v>1195</v>
      </c>
      <c r="C10"/>
    </row>
    <row r="11" spans="2:10">
      <c r="B11" s="5"/>
      <c r="C11"/>
    </row>
    <row r="12" spans="2:10" ht="16" customHeight="1">
      <c r="B12" s="97" t="s">
        <v>1251</v>
      </c>
      <c r="C12" s="97"/>
      <c r="D12" s="95" t="s">
        <v>1215</v>
      </c>
      <c r="E12" s="95"/>
      <c r="F12" s="95"/>
      <c r="G12" s="95"/>
      <c r="H12" s="96" t="s">
        <v>1247</v>
      </c>
      <c r="I12" s="96"/>
      <c r="J12" s="96"/>
    </row>
    <row r="13" spans="2:10" ht="16" customHeight="1">
      <c r="B13" s="97"/>
      <c r="C13" s="97"/>
      <c r="D13" s="95"/>
      <c r="E13" s="95"/>
      <c r="F13" s="95"/>
      <c r="G13" s="95"/>
      <c r="H13" s="96"/>
      <c r="I13" s="96"/>
      <c r="J13" s="96"/>
    </row>
    <row r="14" spans="2:10" ht="48" customHeight="1">
      <c r="B14" s="58" t="s">
        <v>100</v>
      </c>
      <c r="C14" s="58" t="s">
        <v>101</v>
      </c>
      <c r="D14" s="59" t="s">
        <v>1230</v>
      </c>
      <c r="E14" s="59" t="s">
        <v>43</v>
      </c>
      <c r="F14" s="59" t="s">
        <v>1248</v>
      </c>
      <c r="G14" s="59" t="s">
        <v>1242</v>
      </c>
      <c r="H14" s="76" t="s">
        <v>1245</v>
      </c>
      <c r="I14" s="76" t="s">
        <v>1246</v>
      </c>
      <c r="J14" s="76" t="s">
        <v>1244</v>
      </c>
    </row>
    <row r="15" spans="2:10" ht="16" customHeight="1">
      <c r="B15" s="56" t="s">
        <v>212</v>
      </c>
      <c r="C15" s="57" t="str">
        <f>VLOOKUP(B15,'MSAR Data'!$C$6:$E$156,2,FALSE)</f>
        <v>Newark, NJ</v>
      </c>
      <c r="D15" s="56" t="str">
        <f>VLOOKUP(B15,'Admission Preferences'!$B$5:$T$155,19,FALSE)</f>
        <v>No preference</v>
      </c>
      <c r="E15" s="56" t="str">
        <f>VLOOKUP(B15,'MSAR Data'!$C$6:$M$156,11,FALSE)</f>
        <v>Yes</v>
      </c>
      <c r="F15" s="56">
        <f>VLOOKUP(B15,'MSAR Data'!$C$6:$BP$156,65,FALSE)</f>
        <v>0.35999999999999988</v>
      </c>
      <c r="G15" s="56">
        <f>VLOOKUP(B15,'MSAR Data'!$C$6:$BP$156,66,FALSE)</f>
        <v>3</v>
      </c>
      <c r="H15" s="75" t="str">
        <f>CONCATENATE(VLOOKUP(B15,'MSAR Data'!$C$6:$BP$156,28,FALSE)," - ",VLOOKUP(B15,'MSAR Data'!$C$6:$BP$156,32,FALSE))</f>
        <v>3.38 - 3.99</v>
      </c>
      <c r="I15" s="75" t="str">
        <f>CONCATENATE(VLOOKUP(B15,'MSAR Data'!$C$6:$BP$156,33,FALSE)," - ",VLOOKUP(B15,'MSAR Data'!$C$6:$BP$156,37,FALSE))</f>
        <v>3.18 - 4</v>
      </c>
      <c r="J15" s="75" t="str">
        <f>CONCATENATE(VLOOKUP(B15,'MSAR Data'!$C$6:$BP$156,23,FALSE)," - ",VLOOKUP(B15,'MSAR Data'!$C$6:$BP$156,27,FALSE))</f>
        <v>508 - 523</v>
      </c>
    </row>
    <row r="16" spans="2:10" ht="16" customHeight="1">
      <c r="B16" s="56" t="s">
        <v>69</v>
      </c>
      <c r="C16" s="57" t="str">
        <f>VLOOKUP(B16,'MSAR Data'!$C$6:$E$156,2,FALSE)</f>
        <v>Philadelphia, PA</v>
      </c>
      <c r="D16" s="56" t="str">
        <f>VLOOKUP(B16,'Admission Preferences'!$B$5:$T$155,19,FALSE)</f>
        <v>No preference</v>
      </c>
      <c r="E16" s="56" t="str">
        <f>VLOOKUP(B16,'MSAR Data'!$C$6:$M$156,11,FALSE)</f>
        <v>Yes</v>
      </c>
      <c r="F16" s="56">
        <f>VLOOKUP(B16,'MSAR Data'!$C$6:$BP$156,65,FALSE)</f>
        <v>0.31999999999999984</v>
      </c>
      <c r="G16" s="56">
        <f>VLOOKUP(B16,'MSAR Data'!$C$6:$BP$156,66,FALSE)</f>
        <v>3</v>
      </c>
      <c r="H16" s="75" t="str">
        <f>CONCATENATE(VLOOKUP(B16,'MSAR Data'!$C$6:$BP$156,28,FALSE)," - ",VLOOKUP(B16,'MSAR Data'!$C$6:$BP$156,32,FALSE))</f>
        <v>3.33 - 3.97</v>
      </c>
      <c r="I16" s="75" t="str">
        <f>CONCATENATE(VLOOKUP(B16,'MSAR Data'!$C$6:$BP$156,33,FALSE)," - ",VLOOKUP(B16,'MSAR Data'!$C$6:$BP$156,37,FALSE))</f>
        <v>3.2 - 3.98</v>
      </c>
      <c r="J16" s="75" t="str">
        <f>CONCATENATE(VLOOKUP(B16,'MSAR Data'!$C$6:$BP$156,23,FALSE)," - ",VLOOKUP(B16,'MSAR Data'!$C$6:$BP$156,27,FALSE))</f>
        <v>507 - 516</v>
      </c>
    </row>
    <row r="17" spans="2:10" ht="16" customHeight="1">
      <c r="B17" s="56" t="s">
        <v>18</v>
      </c>
      <c r="C17" s="57" t="str">
        <f>VLOOKUP(B17,'MSAR Data'!$C$6:$E$156,2,FALSE)</f>
        <v>Bronx, NY</v>
      </c>
      <c r="D17" s="56" t="str">
        <f>VLOOKUP(B17,'Admission Preferences'!$B$5:$T$155,19,FALSE)</f>
        <v>No preference</v>
      </c>
      <c r="E17" s="56" t="str">
        <f>VLOOKUP(B17,'MSAR Data'!$C$6:$M$156,11,FALSE)</f>
        <v>Yes</v>
      </c>
      <c r="F17" s="56">
        <f>VLOOKUP(B17,'MSAR Data'!$C$6:$BP$156,65,FALSE)</f>
        <v>0.28000000000000025</v>
      </c>
      <c r="G17" s="56">
        <f>VLOOKUP(B17,'MSAR Data'!$C$6:$BP$156,66,FALSE)</f>
        <v>4</v>
      </c>
      <c r="H17" s="75" t="str">
        <f>CONCATENATE(VLOOKUP(B17,'MSAR Data'!$C$6:$BP$156,28,FALSE)," - ",VLOOKUP(B17,'MSAR Data'!$C$6:$BP$156,32,FALSE))</f>
        <v>3.43 - 3.96</v>
      </c>
      <c r="I17" s="75" t="str">
        <f>CONCATENATE(VLOOKUP(B17,'MSAR Data'!$C$6:$BP$156,33,FALSE)," - ",VLOOKUP(B17,'MSAR Data'!$C$6:$BP$156,37,FALSE))</f>
        <v>3.28 - 3.97</v>
      </c>
      <c r="J17" s="75" t="str">
        <f>CONCATENATE(VLOOKUP(B17,'MSAR Data'!$C$6:$BP$156,23,FALSE)," - ",VLOOKUP(B17,'MSAR Data'!$C$6:$BP$156,27,FALSE))</f>
        <v>509 - 520</v>
      </c>
    </row>
    <row r="18" spans="2:10" ht="16" customHeight="1">
      <c r="B18" s="56" t="s">
        <v>643</v>
      </c>
      <c r="C18" s="57" t="str">
        <f>VLOOKUP(B18,'MSAR Data'!$C$6:$E$156,2,FALSE)</f>
        <v>New Orleans, LA</v>
      </c>
      <c r="D18" s="56" t="str">
        <f>VLOOKUP(B18,'Admission Preferences'!$B$5:$T$155,19,FALSE)</f>
        <v>No preference</v>
      </c>
      <c r="E18" s="56" t="str">
        <f>VLOOKUP(B18,'MSAR Data'!$C$6:$M$156,11,FALSE)</f>
        <v>Yes</v>
      </c>
      <c r="F18" s="56">
        <f>VLOOKUP(B18,'MSAR Data'!$C$6:$BP$156,65,FALSE)</f>
        <v>0.27</v>
      </c>
      <c r="G18" s="56">
        <f>VLOOKUP(B18,'MSAR Data'!$C$6:$BP$156,66,FALSE)</f>
        <v>3</v>
      </c>
      <c r="H18" s="75" t="str">
        <f>CONCATENATE(VLOOKUP(B18,'MSAR Data'!$C$6:$BP$156,28,FALSE)," - ",VLOOKUP(B18,'MSAR Data'!$C$6:$BP$156,32,FALSE))</f>
        <v>3.12 - 3.92</v>
      </c>
      <c r="I18" s="75" t="str">
        <f>CONCATENATE(VLOOKUP(B18,'MSAR Data'!$C$6:$BP$156,33,FALSE)," - ",VLOOKUP(B18,'MSAR Data'!$C$6:$BP$156,37,FALSE))</f>
        <v>2.92 - 3.91</v>
      </c>
      <c r="J18" s="75" t="str">
        <f>CONCATENATE(VLOOKUP(B18,'MSAR Data'!$C$6:$BP$156,23,FALSE)," - ",VLOOKUP(B18,'MSAR Data'!$C$6:$BP$156,27,FALSE))</f>
        <v>502 - 518</v>
      </c>
    </row>
    <row r="19" spans="2:10" ht="16" customHeight="1">
      <c r="B19" s="56" t="s">
        <v>172</v>
      </c>
      <c r="C19" s="57" t="str">
        <f>VLOOKUP(B19,'MSAR Data'!$C$6:$E$156,2,FALSE)</f>
        <v>Valhalla, NY</v>
      </c>
      <c r="D19" s="56" t="str">
        <f>VLOOKUP(B19,'Admission Preferences'!$B$5:$T$155,19,FALSE)</f>
        <v>No preference</v>
      </c>
      <c r="E19" s="56" t="str">
        <f>VLOOKUP(B19,'MSAR Data'!$C$6:$M$156,11,FALSE)</f>
        <v>Yes</v>
      </c>
      <c r="F19" s="56">
        <f>VLOOKUP(B19,'MSAR Data'!$C$6:$BP$156,65,FALSE)</f>
        <v>0.27</v>
      </c>
      <c r="G19" s="56">
        <f>VLOOKUP(B19,'MSAR Data'!$C$6:$BP$156,66,FALSE)</f>
        <v>2</v>
      </c>
      <c r="H19" s="75" t="str">
        <f>CONCATENATE(VLOOKUP(B19,'MSAR Data'!$C$6:$BP$156,28,FALSE)," - ",VLOOKUP(B19,'MSAR Data'!$C$6:$BP$156,32,FALSE))</f>
        <v>3.27 - 3.96</v>
      </c>
      <c r="I19" s="75" t="str">
        <f>CONCATENATE(VLOOKUP(B19,'MSAR Data'!$C$6:$BP$156,33,FALSE)," - ",VLOOKUP(B19,'MSAR Data'!$C$6:$BP$156,37,FALSE))</f>
        <v>3.11 - 3.96</v>
      </c>
      <c r="J19" s="75" t="str">
        <f>CONCATENATE(VLOOKUP(B19,'MSAR Data'!$C$6:$BP$156,23,FALSE)," - ",VLOOKUP(B19,'MSAR Data'!$C$6:$BP$156,27,FALSE))</f>
        <v>509 - 519</v>
      </c>
    </row>
    <row r="20" spans="2:10" ht="16" customHeight="1">
      <c r="B20" s="56" t="s">
        <v>210</v>
      </c>
      <c r="C20" s="57" t="str">
        <f>VLOOKUP(B20,'MSAR Data'!$C$6:$E$156,2,FALSE)</f>
        <v>Chicago, IL</v>
      </c>
      <c r="D20" s="56" t="str">
        <f>VLOOKUP(B20,'Admission Preferences'!$B$5:$T$155,19,FALSE)</f>
        <v>No preference</v>
      </c>
      <c r="E20" s="56" t="str">
        <f>VLOOKUP(B20,'MSAR Data'!$C$6:$M$156,11,FALSE)</f>
        <v>Yes</v>
      </c>
      <c r="F20" s="56">
        <f>VLOOKUP(B20,'MSAR Data'!$C$6:$BP$156,65,FALSE)</f>
        <v>0.26000000000000023</v>
      </c>
      <c r="G20" s="56">
        <f>VLOOKUP(B20,'MSAR Data'!$C$6:$BP$156,66,FALSE)</f>
        <v>3</v>
      </c>
      <c r="H20" s="75" t="str">
        <f>CONCATENATE(VLOOKUP(B20,'MSAR Data'!$C$6:$BP$156,28,FALSE)," - ",VLOOKUP(B20,'MSAR Data'!$C$6:$BP$156,32,FALSE))</f>
        <v>3.3 - 3.92</v>
      </c>
      <c r="I20" s="75" t="str">
        <f>CONCATENATE(VLOOKUP(B20,'MSAR Data'!$C$6:$BP$156,33,FALSE)," - ",VLOOKUP(B20,'MSAR Data'!$C$6:$BP$156,37,FALSE))</f>
        <v>3.13 - 3.92</v>
      </c>
      <c r="J20" s="75" t="str">
        <f>CONCATENATE(VLOOKUP(B20,'MSAR Data'!$C$6:$BP$156,23,FALSE)," - ",VLOOKUP(B20,'MSAR Data'!$C$6:$BP$156,27,FALSE))</f>
        <v>505 - 517</v>
      </c>
    </row>
    <row r="21" spans="2:10" ht="16" customHeight="1">
      <c r="B21" s="56" t="s">
        <v>72</v>
      </c>
      <c r="C21" s="57" t="str">
        <f>VLOOKUP(B21,'MSAR Data'!$C$6:$E$156,2,FALSE)</f>
        <v>Durham, NC</v>
      </c>
      <c r="D21" s="56" t="str">
        <f>VLOOKUP(B21,'Admission Preferences'!$B$5:$T$155,19,FALSE)</f>
        <v>No preference</v>
      </c>
      <c r="E21" s="56" t="str">
        <f>VLOOKUP(B21,'MSAR Data'!$C$6:$M$156,11,FALSE)</f>
        <v>Yes</v>
      </c>
      <c r="F21" s="56">
        <f>VLOOKUP(B21,'MSAR Data'!$C$6:$BP$156,65,FALSE)</f>
        <v>0.25999999999999979</v>
      </c>
      <c r="G21" s="56">
        <f>VLOOKUP(B21,'MSAR Data'!$C$6:$BP$156,66,FALSE)</f>
        <v>4</v>
      </c>
      <c r="H21" s="75" t="str">
        <f>CONCATENATE(VLOOKUP(B21,'MSAR Data'!$C$6:$BP$156,28,FALSE)," - ",VLOOKUP(B21,'MSAR Data'!$C$6:$BP$156,32,FALSE))</f>
        <v>3.6 - 4</v>
      </c>
      <c r="I21" s="75" t="str">
        <f>CONCATENATE(VLOOKUP(B21,'MSAR Data'!$C$6:$BP$156,33,FALSE)," - ",VLOOKUP(B21,'MSAR Data'!$C$6:$BP$156,37,FALSE))</f>
        <v>3.45 - 4</v>
      </c>
      <c r="J21" s="75" t="str">
        <f>CONCATENATE(VLOOKUP(B21,'MSAR Data'!$C$6:$BP$156,23,FALSE)," - ",VLOOKUP(B21,'MSAR Data'!$C$6:$BP$156,27,FALSE))</f>
        <v>511 - 524</v>
      </c>
    </row>
    <row r="22" spans="2:10" ht="16" customHeight="1">
      <c r="B22" s="56" t="s">
        <v>184</v>
      </c>
      <c r="C22" s="57" t="str">
        <f>VLOOKUP(B22,'MSAR Data'!$C$6:$E$156,2,FALSE)</f>
        <v>Chicago, IL</v>
      </c>
      <c r="D22" s="56" t="str">
        <f>VLOOKUP(B22,'Admission Preferences'!$B$5:$T$155,19,FALSE)</f>
        <v>No preference</v>
      </c>
      <c r="E22" s="56" t="str">
        <f>VLOOKUP(B22,'MSAR Data'!$C$6:$M$156,11,FALSE)</f>
        <v>Yes</v>
      </c>
      <c r="F22" s="56">
        <f>VLOOKUP(B22,'MSAR Data'!$C$6:$BP$156,65,FALSE)</f>
        <v>0.25</v>
      </c>
      <c r="G22" s="56">
        <f>VLOOKUP(B22,'MSAR Data'!$C$6:$BP$156,66,FALSE)</f>
        <v>4</v>
      </c>
      <c r="H22" s="75" t="str">
        <f>CONCATENATE(VLOOKUP(B22,'MSAR Data'!$C$6:$BP$156,28,FALSE)," - ",VLOOKUP(B22,'MSAR Data'!$C$6:$BP$156,32,FALSE))</f>
        <v>3.66 - 4</v>
      </c>
      <c r="I22" s="75" t="str">
        <f>CONCATENATE(VLOOKUP(B22,'MSAR Data'!$C$6:$BP$156,33,FALSE)," - ",VLOOKUP(B22,'MSAR Data'!$C$6:$BP$156,37,FALSE))</f>
        <v>3.53 - 4</v>
      </c>
      <c r="J22" s="75" t="str">
        <f>CONCATENATE(VLOOKUP(B22,'MSAR Data'!$C$6:$BP$156,23,FALSE)," - ",VLOOKUP(B22,'MSAR Data'!$C$6:$BP$156,27,FALSE))</f>
        <v>514 - 524</v>
      </c>
    </row>
    <row r="23" spans="2:10" ht="16" customHeight="1">
      <c r="B23" s="56" t="s">
        <v>732</v>
      </c>
      <c r="C23" s="57" t="str">
        <f>VLOOKUP(B23,'MSAR Data'!$C$6:$E$156,2,FALSE)</f>
        <v>Chicago, IL</v>
      </c>
      <c r="D23" s="56" t="str">
        <f>VLOOKUP(B23,'Admission Preferences'!$B$5:$T$155,19,FALSE)</f>
        <v>No preference</v>
      </c>
      <c r="E23" s="56" t="str">
        <f>VLOOKUP(B23,'MSAR Data'!$C$6:$M$156,11,FALSE)</f>
        <v>Yes</v>
      </c>
      <c r="F23" s="56">
        <f>VLOOKUP(B23,'MSAR Data'!$C$6:$BP$156,65,FALSE)</f>
        <v>0.25</v>
      </c>
      <c r="G23" s="56">
        <f>VLOOKUP(B23,'MSAR Data'!$C$6:$BP$156,66,FALSE)</f>
        <v>4</v>
      </c>
      <c r="H23" s="75" t="str">
        <f>CONCATENATE(VLOOKUP(B23,'MSAR Data'!$C$6:$BP$156,28,FALSE)," - ",VLOOKUP(B23,'MSAR Data'!$C$6:$BP$156,32,FALSE))</f>
        <v>3.64 - 4</v>
      </c>
      <c r="I23" s="75" t="str">
        <f>CONCATENATE(VLOOKUP(B23,'MSAR Data'!$C$6:$BP$156,33,FALSE)," - ",VLOOKUP(B23,'MSAR Data'!$C$6:$BP$156,37,FALSE))</f>
        <v>3.51 - Blank</v>
      </c>
      <c r="J23" s="75" t="str">
        <f>CONCATENATE(VLOOKUP(B23,'MSAR Data'!$C$6:$BP$156,23,FALSE)," - ",VLOOKUP(B23,'MSAR Data'!$C$6:$BP$156,27,FALSE))</f>
        <v>512 - 525</v>
      </c>
    </row>
    <row r="24" spans="2:10" ht="16" customHeight="1">
      <c r="B24" s="56" t="s">
        <v>262</v>
      </c>
      <c r="C24" s="57" t="str">
        <f>VLOOKUP(B24,'MSAR Data'!$C$6:$E$156,2,FALSE)</f>
        <v>Boston, MA</v>
      </c>
      <c r="D24" s="56" t="str">
        <f>VLOOKUP(B24,'Admission Preferences'!$B$5:$T$155,19,FALSE)</f>
        <v>No preference</v>
      </c>
      <c r="E24" s="56" t="str">
        <f>VLOOKUP(B24,'MSAR Data'!$C$6:$M$156,11,FALSE)</f>
        <v>Yes</v>
      </c>
      <c r="F24" s="56">
        <f>VLOOKUP(B24,'MSAR Data'!$C$6:$BP$156,65,FALSE)</f>
        <v>0.25</v>
      </c>
      <c r="G24" s="56">
        <f>VLOOKUP(B24,'MSAR Data'!$C$6:$BP$156,66,FALSE)</f>
        <v>3</v>
      </c>
      <c r="H24" s="75" t="str">
        <f>CONCATENATE(VLOOKUP(B24,'MSAR Data'!$C$6:$BP$156,28,FALSE)," - ",VLOOKUP(B24,'MSAR Data'!$C$6:$BP$156,32,FALSE))</f>
        <v>3.41 - 3.97</v>
      </c>
      <c r="I24" s="75" t="str">
        <f>CONCATENATE(VLOOKUP(B24,'MSAR Data'!$C$6:$BP$156,33,FALSE)," - ",VLOOKUP(B24,'MSAR Data'!$C$6:$BP$156,37,FALSE))</f>
        <v>3.27 - 3.97</v>
      </c>
      <c r="J24" s="75" t="str">
        <f>CONCATENATE(VLOOKUP(B24,'MSAR Data'!$C$6:$BP$156,23,FALSE)," - ",VLOOKUP(B24,'MSAR Data'!$C$6:$BP$156,27,FALSE))</f>
        <v>508 - 522</v>
      </c>
    </row>
    <row r="25" spans="2:10" ht="16" customHeight="1">
      <c r="B25" s="56" t="s">
        <v>83</v>
      </c>
      <c r="C25" s="57" t="str">
        <f>VLOOKUP(B25,'MSAR Data'!$C$6:$E$156,2,FALSE)</f>
        <v>Atlanta, GA</v>
      </c>
      <c r="D25" s="56" t="str">
        <f>VLOOKUP(B25,'Admission Preferences'!$B$5:$T$155,19,FALSE)</f>
        <v>No preference</v>
      </c>
      <c r="E25" s="56" t="str">
        <f>VLOOKUP(B25,'MSAR Data'!$C$6:$M$156,11,FALSE)</f>
        <v>Yes</v>
      </c>
      <c r="F25" s="56">
        <f>VLOOKUP(B25,'MSAR Data'!$C$6:$BP$156,65,FALSE)</f>
        <v>0.25</v>
      </c>
      <c r="G25" s="56">
        <f>VLOOKUP(B25,'MSAR Data'!$C$6:$BP$156,66,FALSE)</f>
        <v>2</v>
      </c>
      <c r="H25" s="75" t="str">
        <f>CONCATENATE(VLOOKUP(B25,'MSAR Data'!$C$6:$BP$156,28,FALSE)," - ",VLOOKUP(B25,'MSAR Data'!$C$6:$BP$156,32,FALSE))</f>
        <v>3.47 - 3.97</v>
      </c>
      <c r="I25" s="75" t="str">
        <f>CONCATENATE(VLOOKUP(B25,'MSAR Data'!$C$6:$BP$156,33,FALSE)," - ",VLOOKUP(B25,'MSAR Data'!$C$6:$BP$156,37,FALSE))</f>
        <v>3.26 - 3.98</v>
      </c>
      <c r="J25" s="75" t="str">
        <f>CONCATENATE(VLOOKUP(B25,'MSAR Data'!$C$6:$BP$156,23,FALSE)," - ",VLOOKUP(B25,'MSAR Data'!$C$6:$BP$156,27,FALSE))</f>
        <v>510 - 523</v>
      </c>
    </row>
    <row r="26" spans="2:10" ht="16" customHeight="1">
      <c r="B26" s="56" t="s">
        <v>91</v>
      </c>
      <c r="C26" s="57" t="str">
        <f>VLOOKUP(B26,'MSAR Data'!$C$6:$E$156,2,FALSE)</f>
        <v>Hamden, CT</v>
      </c>
      <c r="D26" s="56" t="str">
        <f>VLOOKUP(B26,'Admission Preferences'!$B$5:$T$155,19,FALSE)</f>
        <v>No preference</v>
      </c>
      <c r="E26" s="56" t="str">
        <f>VLOOKUP(B26,'MSAR Data'!$C$6:$M$156,11,FALSE)</f>
        <v>Yes</v>
      </c>
      <c r="F26" s="56">
        <f>VLOOKUP(B26,'MSAR Data'!$C$6:$BP$156,65,FALSE)</f>
        <v>0.24000000000000021</v>
      </c>
      <c r="G26" s="56">
        <f>VLOOKUP(B26,'MSAR Data'!$C$6:$BP$156,66,FALSE)</f>
        <v>4</v>
      </c>
      <c r="H26" s="75" t="str">
        <f>CONCATENATE(VLOOKUP(B26,'MSAR Data'!$C$6:$BP$156,28,FALSE)," - ",VLOOKUP(B26,'MSAR Data'!$C$6:$BP$156,32,FALSE))</f>
        <v>3.37 - 3.97</v>
      </c>
      <c r="I26" s="75" t="str">
        <f>CONCATENATE(VLOOKUP(B26,'MSAR Data'!$C$6:$BP$156,33,FALSE)," - ",VLOOKUP(B26,'MSAR Data'!$C$6:$BP$156,37,FALSE))</f>
        <v>3.26 - 3.97</v>
      </c>
      <c r="J26" s="75" t="str">
        <f>CONCATENATE(VLOOKUP(B26,'MSAR Data'!$C$6:$BP$156,23,FALSE)," - ",VLOOKUP(B26,'MSAR Data'!$C$6:$BP$156,27,FALSE))</f>
        <v>505 - 518</v>
      </c>
    </row>
    <row r="27" spans="2:10" ht="16" customHeight="1">
      <c r="B27" s="56" t="s">
        <v>55</v>
      </c>
      <c r="C27" s="57" t="str">
        <f>VLOOKUP(B27,'MSAR Data'!$C$6:$E$156,2,FALSE)</f>
        <v>New York, NY</v>
      </c>
      <c r="D27" s="56" t="str">
        <f>VLOOKUP(B27,'Admission Preferences'!$B$5:$T$155,19,FALSE)</f>
        <v>No preference</v>
      </c>
      <c r="E27" s="56" t="str">
        <f>VLOOKUP(B27,'MSAR Data'!$C$6:$M$156,11,FALSE)</f>
        <v>Yes</v>
      </c>
      <c r="F27" s="56">
        <f>VLOOKUP(B27,'MSAR Data'!$C$6:$BP$156,65,FALSE)</f>
        <v>0.23999999999999977</v>
      </c>
      <c r="G27" s="56">
        <f>VLOOKUP(B27,'MSAR Data'!$C$6:$BP$156,66,FALSE)</f>
        <v>3</v>
      </c>
      <c r="H27" s="75" t="str">
        <f>CONCATENATE(VLOOKUP(B27,'MSAR Data'!$C$6:$BP$156,28,FALSE)," - ",VLOOKUP(B27,'MSAR Data'!$C$6:$BP$156,32,FALSE))</f>
        <v>3.68 - 4</v>
      </c>
      <c r="I27" s="75" t="str">
        <f>CONCATENATE(VLOOKUP(B27,'MSAR Data'!$C$6:$BP$156,33,FALSE)," - ",VLOOKUP(B27,'MSAR Data'!$C$6:$BP$156,37,FALSE))</f>
        <v>3.56 - 4</v>
      </c>
      <c r="J27" s="75" t="str">
        <f>CONCATENATE(VLOOKUP(B27,'MSAR Data'!$C$6:$BP$156,23,FALSE)," - ",VLOOKUP(B27,'MSAR Data'!$C$6:$BP$156,27,FALSE))</f>
        <v>515 - 526</v>
      </c>
    </row>
    <row r="28" spans="2:10" ht="16" customHeight="1">
      <c r="B28" s="56" t="s">
        <v>46</v>
      </c>
      <c r="C28" s="57" t="str">
        <f>VLOOKUP(B28,'MSAR Data'!$C$6:$E$156,2,FALSE)</f>
        <v>Cleveland, OH</v>
      </c>
      <c r="D28" s="56" t="str">
        <f>VLOOKUP(B28,'Admission Preferences'!$B$5:$T$155,19,FALSE)</f>
        <v>No preference</v>
      </c>
      <c r="E28" s="56" t="str">
        <f>VLOOKUP(B28,'MSAR Data'!$C$6:$M$156,11,FALSE)</f>
        <v>Yes</v>
      </c>
      <c r="F28" s="56">
        <f>VLOOKUP(B28,'MSAR Data'!$C$6:$BP$156,65,FALSE)</f>
        <v>0.22999999999999998</v>
      </c>
      <c r="G28" s="56">
        <f>VLOOKUP(B28,'MSAR Data'!$C$6:$BP$156,66,FALSE)</f>
        <v>5</v>
      </c>
      <c r="H28" s="75" t="str">
        <f>CONCATENATE(VLOOKUP(B28,'MSAR Data'!$C$6:$BP$156,28,FALSE)," - ",VLOOKUP(B28,'MSAR Data'!$C$6:$BP$156,32,FALSE))</f>
        <v>3.57 - 3.99</v>
      </c>
      <c r="I28" s="75" t="str">
        <f>CONCATENATE(VLOOKUP(B28,'MSAR Data'!$C$6:$BP$156,33,FALSE)," - ",VLOOKUP(B28,'MSAR Data'!$C$6:$BP$156,37,FALSE))</f>
        <v>3.44 - 4</v>
      </c>
      <c r="J28" s="75" t="str">
        <f>CONCATENATE(VLOOKUP(B28,'MSAR Data'!$C$6:$BP$156,23,FALSE)," - ",VLOOKUP(B28,'MSAR Data'!$C$6:$BP$156,27,FALSE))</f>
        <v>511 - 523</v>
      </c>
    </row>
    <row r="29" spans="2:10" ht="16" customHeight="1">
      <c r="B29" s="56" t="s">
        <v>67</v>
      </c>
      <c r="C29" s="57" t="str">
        <f>VLOOKUP(B29,'MSAR Data'!$C$6:$E$156,2,FALSE)</f>
        <v>Hempstead, NY</v>
      </c>
      <c r="D29" s="56" t="str">
        <f>VLOOKUP(B29,'Admission Preferences'!$B$5:$T$155,19,FALSE)</f>
        <v>No preference</v>
      </c>
      <c r="E29" s="56" t="str">
        <f>VLOOKUP(B29,'MSAR Data'!$C$6:$M$156,11,FALSE)</f>
        <v>Yes</v>
      </c>
      <c r="F29" s="56">
        <f>VLOOKUP(B29,'MSAR Data'!$C$6:$BP$156,65,FALSE)</f>
        <v>0.22999999999999998</v>
      </c>
      <c r="G29" s="56">
        <f>VLOOKUP(B29,'MSAR Data'!$C$6:$BP$156,66,FALSE)</f>
        <v>4</v>
      </c>
      <c r="H29" s="75" t="str">
        <f>CONCATENATE(VLOOKUP(B29,'MSAR Data'!$C$6:$BP$156,28,FALSE)," - ",VLOOKUP(B29,'MSAR Data'!$C$6:$BP$156,32,FALSE))</f>
        <v>3.56 - 3.98</v>
      </c>
      <c r="I29" s="75" t="str">
        <f>CONCATENATE(VLOOKUP(B29,'MSAR Data'!$C$6:$BP$156,33,FALSE)," - ",VLOOKUP(B29,'MSAR Data'!$C$6:$BP$156,37,FALSE))</f>
        <v>3.4 - 3.99</v>
      </c>
      <c r="J29" s="75" t="str">
        <f>CONCATENATE(VLOOKUP(B29,'MSAR Data'!$C$6:$BP$156,23,FALSE)," - ",VLOOKUP(B29,'MSAR Data'!$C$6:$BP$156,27,FALSE))</f>
        <v>511 - 523</v>
      </c>
    </row>
    <row r="30" spans="2:10" ht="16" customHeight="1">
      <c r="B30" s="56" t="s">
        <v>124</v>
      </c>
      <c r="C30" s="57" t="str">
        <f>VLOOKUP(B30,'MSAR Data'!$C$6:$E$156,2,FALSE)</f>
        <v>Los Angeles, CA</v>
      </c>
      <c r="D30" s="56" t="str">
        <f>VLOOKUP(B30,'Admission Preferences'!$B$5:$T$155,19,FALSE)</f>
        <v>No preference</v>
      </c>
      <c r="E30" s="56" t="str">
        <f>VLOOKUP(B30,'MSAR Data'!$C$6:$M$156,11,FALSE)</f>
        <v>Yes</v>
      </c>
      <c r="F30" s="56">
        <f>VLOOKUP(B30,'MSAR Data'!$C$6:$BP$156,65,FALSE)</f>
        <v>0.21999999999999975</v>
      </c>
      <c r="G30" s="56">
        <f>VLOOKUP(B30,'MSAR Data'!$C$6:$BP$156,66,FALSE)</f>
        <v>3</v>
      </c>
      <c r="H30" s="75" t="str">
        <f>CONCATENATE(VLOOKUP(B30,'MSAR Data'!$C$6:$BP$156,28,FALSE)," - ",VLOOKUP(B30,'MSAR Data'!$C$6:$BP$156,32,FALSE))</f>
        <v>3.46 - 3.97</v>
      </c>
      <c r="I30" s="75" t="str">
        <f>CONCATENATE(VLOOKUP(B30,'MSAR Data'!$C$6:$BP$156,33,FALSE)," - ",VLOOKUP(B30,'MSAR Data'!$C$6:$BP$156,37,FALSE))</f>
        <v>3.31 - 3.98</v>
      </c>
      <c r="J30" s="75" t="str">
        <f>CONCATENATE(VLOOKUP(B30,'MSAR Data'!$C$6:$BP$156,23,FALSE)," - ",VLOOKUP(B30,'MSAR Data'!$C$6:$BP$156,27,FALSE))</f>
        <v>509 - 520</v>
      </c>
    </row>
    <row r="31" spans="2:10" ht="16" customHeight="1">
      <c r="B31" s="56" t="s">
        <v>991</v>
      </c>
      <c r="C31" s="57" t="str">
        <f>VLOOKUP(B31,'MSAR Data'!$C$6:$E$156,2,FALSE)</f>
        <v>Winston Salem, NC</v>
      </c>
      <c r="D31" s="56" t="str">
        <f>VLOOKUP(B31,'Admission Preferences'!$B$5:$T$155,19,FALSE)</f>
        <v>No preference</v>
      </c>
      <c r="E31" s="56" t="str">
        <f>VLOOKUP(B31,'MSAR Data'!$C$6:$M$156,11,FALSE)</f>
        <v>Yes</v>
      </c>
      <c r="F31" s="56">
        <f>VLOOKUP(B31,'MSAR Data'!$C$6:$BP$156,65,FALSE)</f>
        <v>0.21000000000000041</v>
      </c>
      <c r="G31" s="56">
        <f>VLOOKUP(B31,'MSAR Data'!$C$6:$BP$156,66,FALSE)</f>
        <v>3</v>
      </c>
      <c r="H31" s="75" t="str">
        <f>CONCATENATE(VLOOKUP(B31,'MSAR Data'!$C$6:$BP$156,28,FALSE)," - ",VLOOKUP(B31,'MSAR Data'!$C$6:$BP$156,32,FALSE))</f>
        <v>3.42 - 3.96</v>
      </c>
      <c r="I31" s="75" t="str">
        <f>CONCATENATE(VLOOKUP(B31,'MSAR Data'!$C$6:$BP$156,33,FALSE)," - ",VLOOKUP(B31,'MSAR Data'!$C$6:$BP$156,37,FALSE))</f>
        <v>3.28 - 3.96</v>
      </c>
      <c r="J31" s="75" t="str">
        <f>CONCATENATE(VLOOKUP(B31,'MSAR Data'!$C$6:$BP$156,23,FALSE)," - ",VLOOKUP(B31,'MSAR Data'!$C$6:$BP$156,27,FALSE))</f>
        <v>506 - 518</v>
      </c>
    </row>
    <row r="32" spans="2:10" ht="16" customHeight="1">
      <c r="B32" s="56" t="s">
        <v>97</v>
      </c>
      <c r="C32" s="57" t="str">
        <f>VLOOKUP(B32,'MSAR Data'!$C$6:$E$156,2,FALSE)</f>
        <v>Scranton, PA</v>
      </c>
      <c r="D32" s="56" t="str">
        <f>VLOOKUP(B32,'Admission Preferences'!$B$5:$T$155,19,FALSE)</f>
        <v>No preference</v>
      </c>
      <c r="E32" s="56" t="str">
        <f>VLOOKUP(B32,'MSAR Data'!$C$6:$M$156,11,FALSE)</f>
        <v>Yes</v>
      </c>
      <c r="F32" s="56">
        <f>VLOOKUP(B32,'MSAR Data'!$C$6:$BP$156,65,FALSE)</f>
        <v>0.20999999999999996</v>
      </c>
      <c r="G32" s="56">
        <f>VLOOKUP(B32,'MSAR Data'!$C$6:$BP$156,66,FALSE)</f>
        <v>3</v>
      </c>
      <c r="H32" s="75" t="str">
        <f>CONCATENATE(VLOOKUP(B32,'MSAR Data'!$C$6:$BP$156,28,FALSE)," - ",VLOOKUP(B32,'MSAR Data'!$C$6:$BP$156,32,FALSE))</f>
        <v>3.5 - 3.99</v>
      </c>
      <c r="I32" s="75" t="str">
        <f>CONCATENATE(VLOOKUP(B32,'MSAR Data'!$C$6:$BP$156,33,FALSE)," - ",VLOOKUP(B32,'MSAR Data'!$C$6:$BP$156,37,FALSE))</f>
        <v>3.33 - 3.99</v>
      </c>
      <c r="J32" s="75" t="str">
        <f>CONCATENATE(VLOOKUP(B32,'MSAR Data'!$C$6:$BP$156,23,FALSE)," - ",VLOOKUP(B32,'MSAR Data'!$C$6:$BP$156,27,FALSE))</f>
        <v>507 - 519</v>
      </c>
    </row>
    <row r="33" spans="2:10" ht="16" customHeight="1">
      <c r="B33" s="56" t="s">
        <v>29</v>
      </c>
      <c r="C33" s="57" t="str">
        <f>VLOOKUP(B33,'MSAR Data'!$C$6:$E$156,2,FALSE)</f>
        <v>Boston, MA</v>
      </c>
      <c r="D33" s="56" t="str">
        <f>VLOOKUP(B33,'Admission Preferences'!$B$5:$T$155,19,FALSE)</f>
        <v>No preference</v>
      </c>
      <c r="E33" s="56" t="str">
        <f>VLOOKUP(B33,'MSAR Data'!$C$6:$M$156,11,FALSE)</f>
        <v>Yes</v>
      </c>
      <c r="F33" s="56">
        <f>VLOOKUP(B33,'MSAR Data'!$C$6:$BP$156,65,FALSE)</f>
        <v>0.20000000000000018</v>
      </c>
      <c r="G33" s="56">
        <f>VLOOKUP(B33,'MSAR Data'!$C$6:$BP$156,66,FALSE)</f>
        <v>4</v>
      </c>
      <c r="H33" s="75" t="str">
        <f>CONCATENATE(VLOOKUP(B33,'MSAR Data'!$C$6:$BP$156,28,FALSE)," - ",VLOOKUP(B33,'MSAR Data'!$C$6:$BP$156,32,FALSE))</f>
        <v>3.56 - 3.99</v>
      </c>
      <c r="I33" s="75" t="str">
        <f>CONCATENATE(VLOOKUP(B33,'MSAR Data'!$C$6:$BP$156,33,FALSE)," - ",VLOOKUP(B33,'MSAR Data'!$C$6:$BP$156,37,FALSE))</f>
        <v>3.4 - 4</v>
      </c>
      <c r="J33" s="75" t="str">
        <f>CONCATENATE(VLOOKUP(B33,'MSAR Data'!$C$6:$BP$156,23,FALSE)," - ",VLOOKUP(B33,'MSAR Data'!$C$6:$BP$156,27,FALSE))</f>
        <v>512 - 524</v>
      </c>
    </row>
    <row r="34" spans="2:10" ht="16" customHeight="1">
      <c r="B34" s="56" t="s">
        <v>0</v>
      </c>
      <c r="C34" s="57" t="str">
        <f>VLOOKUP(B34,'MSAR Data'!$C$6:$E$156,2,FALSE)</f>
        <v>Albany, NY</v>
      </c>
      <c r="D34" s="56" t="str">
        <f>VLOOKUP(B34,'Admission Preferences'!$B$5:$T$155,19,FALSE)</f>
        <v>No preference</v>
      </c>
      <c r="E34" s="56" t="str">
        <f>VLOOKUP(B34,'MSAR Data'!$C$6:$M$156,11,FALSE)</f>
        <v>Yes</v>
      </c>
      <c r="F34" s="56">
        <f>VLOOKUP(B34,'MSAR Data'!$C$6:$BP$156,65,FALSE)</f>
        <v>0.20000000000000018</v>
      </c>
      <c r="G34" s="56">
        <f>VLOOKUP(B34,'MSAR Data'!$C$6:$BP$156,66,FALSE)</f>
        <v>2</v>
      </c>
      <c r="H34" s="75" t="str">
        <f>CONCATENATE(VLOOKUP(B34,'MSAR Data'!$C$6:$BP$156,28,FALSE)," - ",VLOOKUP(B34,'MSAR Data'!$C$6:$BP$156,32,FALSE))</f>
        <v>3.4 - 3.95</v>
      </c>
      <c r="I34" s="75" t="str">
        <f>CONCATENATE(VLOOKUP(B34,'MSAR Data'!$C$6:$BP$156,33,FALSE)," - ",VLOOKUP(B34,'MSAR Data'!$C$6:$BP$156,37,FALSE))</f>
        <v>3.27 - 3.95</v>
      </c>
      <c r="J34" s="75" t="str">
        <f>CONCATENATE(VLOOKUP(B34,'MSAR Data'!$C$6:$BP$156,23,FALSE)," - ",VLOOKUP(B34,'MSAR Data'!$C$6:$BP$156,27,FALSE))</f>
        <v>504 - 515</v>
      </c>
    </row>
    <row r="35" spans="2:10" ht="16" customHeight="1">
      <c r="B35" s="56" t="s">
        <v>188</v>
      </c>
      <c r="C35" s="57" t="str">
        <f>VLOOKUP(B35,'MSAR Data'!$C$6:$E$156,2,FALSE)</f>
        <v>Davie, FL</v>
      </c>
      <c r="D35" s="56" t="str">
        <f>VLOOKUP(B35,'Admission Preferences'!$B$5:$T$155,19,FALSE)</f>
        <v>No preference</v>
      </c>
      <c r="E35" s="56" t="str">
        <f>VLOOKUP(B35,'MSAR Data'!$C$6:$M$156,11,FALSE)</f>
        <v>Yes</v>
      </c>
      <c r="F35" s="56">
        <f>VLOOKUP(B35,'MSAR Data'!$C$6:$BP$156,65,FALSE)</f>
        <v>0.20000000000000018</v>
      </c>
      <c r="G35" s="56">
        <f>VLOOKUP(B35,'MSAR Data'!$C$6:$BP$156,66,FALSE)</f>
        <v>2</v>
      </c>
      <c r="H35" s="75" t="str">
        <f>CONCATENATE(VLOOKUP(B35,'MSAR Data'!$C$6:$BP$156,28,FALSE)," - ",VLOOKUP(B35,'MSAR Data'!$C$6:$BP$156,32,FALSE))</f>
        <v>3.5 - 3.98</v>
      </c>
      <c r="I35" s="75" t="str">
        <f>CONCATENATE(VLOOKUP(B35,'MSAR Data'!$C$6:$BP$156,33,FALSE)," - ",VLOOKUP(B35,'MSAR Data'!$C$6:$BP$156,37,FALSE))</f>
        <v>3.4 - 3.97</v>
      </c>
      <c r="J35" s="75" t="str">
        <f>CONCATENATE(VLOOKUP(B35,'MSAR Data'!$C$6:$BP$156,23,FALSE)," - ",VLOOKUP(B35,'MSAR Data'!$C$6:$BP$156,27,FALSE))</f>
        <v>508 - 518</v>
      </c>
    </row>
    <row r="36" spans="2:10" ht="16" customHeight="1">
      <c r="B36" s="56" t="s">
        <v>122</v>
      </c>
      <c r="C36" s="57" t="str">
        <f>VLOOKUP(B36,'MSAR Data'!$C$6:$E$156,2,FALSE)</f>
        <v>Pasadena, CA</v>
      </c>
      <c r="D36" s="56" t="str">
        <f>VLOOKUP(B36,'Admission Preferences'!$B$5:$T$155,19,FALSE)</f>
        <v>No preference</v>
      </c>
      <c r="E36" s="56" t="str">
        <f>VLOOKUP(B36,'MSAR Data'!$C$6:$M$156,11,FALSE)</f>
        <v>Yes</v>
      </c>
      <c r="F36" s="56">
        <f>VLOOKUP(B36,'MSAR Data'!$C$6:$BP$156,65,FALSE)</f>
        <v>0.19999999999999973</v>
      </c>
      <c r="G36" s="56">
        <f>VLOOKUP(B36,'MSAR Data'!$C$6:$BP$156,66,FALSE)</f>
        <v>4</v>
      </c>
      <c r="H36" s="75" t="str">
        <f>CONCATENATE(VLOOKUP(B36,'MSAR Data'!$C$6:$BP$156,28,FALSE)," - ",VLOOKUP(B36,'MSAR Data'!$C$6:$BP$156,32,FALSE))</f>
        <v>3.56 - 3.99</v>
      </c>
      <c r="I36" s="75" t="str">
        <f>CONCATENATE(VLOOKUP(B36,'MSAR Data'!$C$6:$BP$156,33,FALSE)," - ",VLOOKUP(B36,'MSAR Data'!$C$6:$BP$156,37,FALSE))</f>
        <v>3.39 - 4</v>
      </c>
      <c r="J36" s="75" t="str">
        <f>CONCATENATE(VLOOKUP(B36,'MSAR Data'!$C$6:$BP$156,23,FALSE)," - ",VLOOKUP(B36,'MSAR Data'!$C$6:$BP$156,27,FALSE))</f>
        <v>510 - 523</v>
      </c>
    </row>
    <row r="37" spans="2:10" ht="16" customHeight="1">
      <c r="B37" s="56" t="s">
        <v>53</v>
      </c>
      <c r="C37" s="57" t="str">
        <f>VLOOKUP(B37,'MSAR Data'!$C$6:$E$156,2,FALSE)</f>
        <v>North Chicago, IL</v>
      </c>
      <c r="D37" s="56" t="str">
        <f>VLOOKUP(B37,'Admission Preferences'!$B$5:$T$155,19,FALSE)</f>
        <v>No preference</v>
      </c>
      <c r="E37" s="56" t="str">
        <f>VLOOKUP(B37,'MSAR Data'!$C$6:$M$156,11,FALSE)</f>
        <v>Yes</v>
      </c>
      <c r="F37" s="56">
        <f>VLOOKUP(B37,'MSAR Data'!$C$6:$BP$156,65,FALSE)</f>
        <v>0.18999999999999995</v>
      </c>
      <c r="G37" s="56">
        <f>VLOOKUP(B37,'MSAR Data'!$C$6:$BP$156,66,FALSE)</f>
        <v>3</v>
      </c>
      <c r="H37" s="75" t="str">
        <f>CONCATENATE(VLOOKUP(B37,'MSAR Data'!$C$6:$BP$156,28,FALSE)," - ",VLOOKUP(B37,'MSAR Data'!$C$6:$BP$156,32,FALSE))</f>
        <v>3.46 - 3.96</v>
      </c>
      <c r="I37" s="75" t="str">
        <f>CONCATENATE(VLOOKUP(B37,'MSAR Data'!$C$6:$BP$156,33,FALSE)," - ",VLOOKUP(B37,'MSAR Data'!$C$6:$BP$156,37,FALSE))</f>
        <v>3.36 - 3.97</v>
      </c>
      <c r="J37" s="75" t="str">
        <f>CONCATENATE(VLOOKUP(B37,'MSAR Data'!$C$6:$BP$156,23,FALSE)," - ",VLOOKUP(B37,'MSAR Data'!$C$6:$BP$156,27,FALSE))</f>
        <v>508 - 519</v>
      </c>
    </row>
    <row r="38" spans="2:10" ht="16" customHeight="1">
      <c r="B38" s="56" t="s">
        <v>835</v>
      </c>
      <c r="C38" s="57" t="str">
        <f>VLOOKUP(B38,'MSAR Data'!$C$6:$E$156,2,FALSE)</f>
        <v>Ann Arbor, MI</v>
      </c>
      <c r="D38" s="56" t="str">
        <f>VLOOKUP(B38,'Admission Preferences'!$B$5:$T$155,19,FALSE)</f>
        <v>No preference</v>
      </c>
      <c r="E38" s="56" t="str">
        <f>VLOOKUP(B38,'MSAR Data'!$C$6:$M$156,11,FALSE)</f>
        <v>Yes</v>
      </c>
      <c r="F38" s="56">
        <f>VLOOKUP(B38,'MSAR Data'!$C$6:$BP$156,65,FALSE)</f>
        <v>0.18999999999999995</v>
      </c>
      <c r="G38" s="56">
        <f>VLOOKUP(B38,'MSAR Data'!$C$6:$BP$156,66,FALSE)</f>
        <v>3</v>
      </c>
      <c r="H38" s="75" t="str">
        <f>CONCATENATE(VLOOKUP(B38,'MSAR Data'!$C$6:$BP$156,28,FALSE)," - ",VLOOKUP(B38,'MSAR Data'!$C$6:$BP$156,32,FALSE))</f>
        <v>3.58 - 3.99</v>
      </c>
      <c r="I38" s="75" t="str">
        <f>CONCATENATE(VLOOKUP(B38,'MSAR Data'!$C$6:$BP$156,33,FALSE)," - ",VLOOKUP(B38,'MSAR Data'!$C$6:$BP$156,37,FALSE))</f>
        <v>3.49 - 4</v>
      </c>
      <c r="J38" s="75" t="str">
        <f>CONCATENATE(VLOOKUP(B38,'MSAR Data'!$C$6:$BP$156,23,FALSE)," - ",VLOOKUP(B38,'MSAR Data'!$C$6:$BP$156,27,FALSE))</f>
        <v>512 - 524</v>
      </c>
    </row>
    <row r="39" spans="2:10" ht="16" customHeight="1">
      <c r="B39" s="56" t="s">
        <v>828</v>
      </c>
      <c r="C39" s="57" t="str">
        <f>VLOOKUP(B39,'MSAR Data'!$C$6:$E$156,2,FALSE)</f>
        <v>Miami, FL</v>
      </c>
      <c r="D39" s="56" t="str">
        <f>VLOOKUP(B39,'Admission Preferences'!$B$5:$T$155,19,FALSE)</f>
        <v>No preference</v>
      </c>
      <c r="E39" s="56" t="str">
        <f>VLOOKUP(B39,'MSAR Data'!$C$6:$M$156,11,FALSE)</f>
        <v>Yes</v>
      </c>
      <c r="F39" s="56">
        <f>VLOOKUP(B39,'MSAR Data'!$C$6:$BP$156,65,FALSE)</f>
        <v>0.18999999999999995</v>
      </c>
      <c r="G39" s="56">
        <f>VLOOKUP(B39,'MSAR Data'!$C$6:$BP$156,66,FALSE)</f>
        <v>2</v>
      </c>
      <c r="H39" s="75" t="str">
        <f>CONCATENATE(VLOOKUP(B39,'MSAR Data'!$C$6:$BP$156,28,FALSE)," - ",VLOOKUP(B39,'MSAR Data'!$C$6:$BP$156,32,FALSE))</f>
        <v>3.5 - 3.98</v>
      </c>
      <c r="I39" s="75" t="str">
        <f>CONCATENATE(VLOOKUP(B39,'MSAR Data'!$C$6:$BP$156,33,FALSE)," - ",VLOOKUP(B39,'MSAR Data'!$C$6:$BP$156,37,FALSE))</f>
        <v>3.36 - 3.98</v>
      </c>
      <c r="J39" s="75" t="str">
        <f>CONCATENATE(VLOOKUP(B39,'MSAR Data'!$C$6:$BP$156,23,FALSE)," - ",VLOOKUP(B39,'MSAR Data'!$C$6:$BP$156,27,FALSE))</f>
        <v>510 - 519</v>
      </c>
    </row>
    <row r="40" spans="2:10" ht="16" customHeight="1">
      <c r="B40" s="56" t="s">
        <v>59</v>
      </c>
      <c r="C40" s="57" t="str">
        <f>VLOOKUP(B40,'MSAR Data'!$C$6:$E$156,2,FALSE)</f>
        <v>Omaha, NE</v>
      </c>
      <c r="D40" s="56" t="str">
        <f>VLOOKUP(B40,'Admission Preferences'!$B$5:$T$155,19,FALSE)</f>
        <v>No preference</v>
      </c>
      <c r="E40" s="56" t="str">
        <f>VLOOKUP(B40,'MSAR Data'!$C$6:$M$156,11,FALSE)</f>
        <v>Yes</v>
      </c>
      <c r="F40" s="56">
        <f>VLOOKUP(B40,'MSAR Data'!$C$6:$BP$156,65,FALSE)</f>
        <v>0.18000000000000016</v>
      </c>
      <c r="G40" s="56">
        <f>VLOOKUP(B40,'MSAR Data'!$C$6:$BP$156,66,FALSE)</f>
        <v>2</v>
      </c>
      <c r="H40" s="75" t="str">
        <f>CONCATENATE(VLOOKUP(B40,'MSAR Data'!$C$6:$BP$156,28,FALSE)," - ",VLOOKUP(B40,'MSAR Data'!$C$6:$BP$156,32,FALSE))</f>
        <v>3.57 - 3.99</v>
      </c>
      <c r="I40" s="75" t="str">
        <f>CONCATENATE(VLOOKUP(B40,'MSAR Data'!$C$6:$BP$156,33,FALSE)," - ",VLOOKUP(B40,'MSAR Data'!$C$6:$BP$156,37,FALSE))</f>
        <v>3.46 - 4</v>
      </c>
      <c r="J40" s="75" t="str">
        <f>CONCATENATE(VLOOKUP(B40,'MSAR Data'!$C$6:$BP$156,23,FALSE)," - ",VLOOKUP(B40,'MSAR Data'!$C$6:$BP$156,27,FALSE))</f>
        <v>509 - 520</v>
      </c>
    </row>
    <row r="41" spans="2:10" ht="16" customHeight="1">
      <c r="B41" s="56" t="s">
        <v>228</v>
      </c>
      <c r="C41" s="57" t="str">
        <f>VLOOKUP(B41,'MSAR Data'!$C$6:$E$156,2,FALSE)</f>
        <v>Stanford, CA</v>
      </c>
      <c r="D41" s="56" t="str">
        <f>VLOOKUP(B41,'Admission Preferences'!$B$5:$T$155,19,FALSE)</f>
        <v>No preference</v>
      </c>
      <c r="E41" s="56" t="str">
        <f>VLOOKUP(B41,'MSAR Data'!$C$6:$M$156,11,FALSE)</f>
        <v>Yes</v>
      </c>
      <c r="F41" s="56">
        <f>VLOOKUP(B41,'MSAR Data'!$C$6:$BP$156,65,FALSE)</f>
        <v>0.17999999999999972</v>
      </c>
      <c r="G41" s="56">
        <f>VLOOKUP(B41,'MSAR Data'!$C$6:$BP$156,66,FALSE)</f>
        <v>5</v>
      </c>
      <c r="H41" s="75" t="str">
        <f>CONCATENATE(VLOOKUP(B41,'MSAR Data'!$C$6:$BP$156,28,FALSE)," - ",VLOOKUP(B41,'MSAR Data'!$C$6:$BP$156,32,FALSE))</f>
        <v>3.7 - 4</v>
      </c>
      <c r="I41" s="75" t="str">
        <f>CONCATENATE(VLOOKUP(B41,'MSAR Data'!$C$6:$BP$156,33,FALSE)," - ",VLOOKUP(B41,'MSAR Data'!$C$6:$BP$156,37,FALSE))</f>
        <v>3.58 - 4</v>
      </c>
      <c r="J41" s="75" t="str">
        <f>CONCATENATE(VLOOKUP(B41,'MSAR Data'!$C$6:$BP$156,23,FALSE)," - ",VLOOKUP(B41,'MSAR Data'!$C$6:$BP$156,27,FALSE))</f>
        <v>511 - 524</v>
      </c>
    </row>
    <row r="42" spans="2:10" ht="16" customHeight="1">
      <c r="B42" s="56" t="s">
        <v>219</v>
      </c>
      <c r="C42" s="57" t="str">
        <f>VLOOKUP(B42,'MSAR Data'!$C$6:$E$156,2,FALSE)</f>
        <v>Saint Louis, MO</v>
      </c>
      <c r="D42" s="56" t="str">
        <f>VLOOKUP(B42,'Admission Preferences'!$B$5:$T$155,19,FALSE)</f>
        <v>No preference</v>
      </c>
      <c r="E42" s="56" t="str">
        <f>VLOOKUP(B42,'MSAR Data'!$C$6:$M$156,11,FALSE)</f>
        <v>Yes</v>
      </c>
      <c r="F42" s="56">
        <f>VLOOKUP(B42,'MSAR Data'!$C$6:$BP$156,65,FALSE)</f>
        <v>0.16999999999999993</v>
      </c>
      <c r="G42" s="56">
        <f>VLOOKUP(B42,'MSAR Data'!$C$6:$BP$156,66,FALSE)</f>
        <v>7</v>
      </c>
      <c r="H42" s="75" t="str">
        <f>CONCATENATE(VLOOKUP(B42,'MSAR Data'!$C$6:$BP$156,28,FALSE)," - ",VLOOKUP(B42,'MSAR Data'!$C$6:$BP$156,32,FALSE))</f>
        <v>3.7 - 4</v>
      </c>
      <c r="I42" s="75" t="str">
        <f>CONCATENATE(VLOOKUP(B42,'MSAR Data'!$C$6:$BP$156,33,FALSE)," - ",VLOOKUP(B42,'MSAR Data'!$C$6:$BP$156,37,FALSE))</f>
        <v>3.6 - 4</v>
      </c>
      <c r="J42" s="75" t="str">
        <f>CONCATENATE(VLOOKUP(B42,'MSAR Data'!$C$6:$BP$156,23,FALSE)," - ",VLOOKUP(B42,'MSAR Data'!$C$6:$BP$156,27,FALSE))</f>
        <v>505 - 521</v>
      </c>
    </row>
    <row r="43" spans="2:10" ht="16" customHeight="1">
      <c r="B43" s="56" t="s">
        <v>113</v>
      </c>
      <c r="C43" s="57" t="str">
        <f>VLOOKUP(B43,'MSAR Data'!$C$6:$E$156,2,FALSE)</f>
        <v>New York, NY</v>
      </c>
      <c r="D43" s="56" t="str">
        <f>VLOOKUP(B43,'Admission Preferences'!$B$5:$T$155,19,FALSE)</f>
        <v>No preference</v>
      </c>
      <c r="E43" s="56" t="str">
        <f>VLOOKUP(B43,'MSAR Data'!$C$6:$M$156,11,FALSE)</f>
        <v>Yes</v>
      </c>
      <c r="F43" s="56">
        <f>VLOOKUP(B43,'MSAR Data'!$C$6:$BP$156,65,FALSE)</f>
        <v>0.16999999999999993</v>
      </c>
      <c r="G43" s="56">
        <f>VLOOKUP(B43,'MSAR Data'!$C$6:$BP$156,66,FALSE)</f>
        <v>3</v>
      </c>
      <c r="H43" s="75" t="str">
        <f>CONCATENATE(VLOOKUP(B43,'MSAR Data'!$C$6:$BP$156,28,FALSE)," - ",VLOOKUP(B43,'MSAR Data'!$C$6:$BP$156,32,FALSE))</f>
        <v>3.61 - 3.99</v>
      </c>
      <c r="I43" s="75" t="str">
        <f>CONCATENATE(VLOOKUP(B43,'MSAR Data'!$C$6:$BP$156,33,FALSE)," - ",VLOOKUP(B43,'MSAR Data'!$C$6:$BP$156,37,FALSE))</f>
        <v>3.5 - 4</v>
      </c>
      <c r="J43" s="75" t="str">
        <f>CONCATENATE(VLOOKUP(B43,'MSAR Data'!$C$6:$BP$156,23,FALSE)," - ",VLOOKUP(B43,'MSAR Data'!$C$6:$BP$156,27,FALSE))</f>
        <v>512 - 524</v>
      </c>
    </row>
    <row r="44" spans="2:10" ht="16" customHeight="1">
      <c r="B44" s="56" t="s">
        <v>35</v>
      </c>
      <c r="C44" s="57" t="str">
        <f>VLOOKUP(B44,'MSAR Data'!$C$6:$E$156,2,FALSE)</f>
        <v>Elk Grove, CA</v>
      </c>
      <c r="D44" s="56" t="str">
        <f>VLOOKUP(B44,'Admission Preferences'!$B$5:$T$155,19,FALSE)</f>
        <v>No preference</v>
      </c>
      <c r="E44" s="56" t="str">
        <f>VLOOKUP(B44,'MSAR Data'!$C$6:$M$156,11,FALSE)</f>
        <v>Yes</v>
      </c>
      <c r="F44" s="56">
        <f>VLOOKUP(B44,'MSAR Data'!$C$6:$BP$156,65,FALSE)</f>
        <v>0.16999999999999993</v>
      </c>
      <c r="G44" s="56">
        <f>VLOOKUP(B44,'MSAR Data'!$C$6:$BP$156,66,FALSE)</f>
        <v>2</v>
      </c>
      <c r="H44" s="75" t="str">
        <f>CONCATENATE(VLOOKUP(B44,'MSAR Data'!$C$6:$BP$156,28,FALSE)," - ",VLOOKUP(B44,'MSAR Data'!$C$6:$BP$156,32,FALSE))</f>
        <v>3.5 - 3.98</v>
      </c>
      <c r="I44" s="75" t="str">
        <f>CONCATENATE(VLOOKUP(B44,'MSAR Data'!$C$6:$BP$156,33,FALSE)," - ",VLOOKUP(B44,'MSAR Data'!$C$6:$BP$156,37,FALSE))</f>
        <v>3.38 - 3.99</v>
      </c>
      <c r="J44" s="75" t="str">
        <f>CONCATENATE(VLOOKUP(B44,'MSAR Data'!$C$6:$BP$156,23,FALSE)," - ",VLOOKUP(B44,'MSAR Data'!$C$6:$BP$156,27,FALSE))</f>
        <v>509 - 521</v>
      </c>
    </row>
    <row r="45" spans="2:10" ht="16" customHeight="1">
      <c r="B45" s="56" t="s">
        <v>94</v>
      </c>
      <c r="C45" s="57" t="str">
        <f>VLOOKUP(B45,'MSAR Data'!$C$6:$E$156,2,FALSE)</f>
        <v>Hanover, NH</v>
      </c>
      <c r="D45" s="56" t="str">
        <f>VLOOKUP(B45,'Admission Preferences'!$B$5:$T$155,19,FALSE)</f>
        <v>No preference</v>
      </c>
      <c r="E45" s="56" t="str">
        <f>VLOOKUP(B45,'MSAR Data'!$C$6:$M$156,11,FALSE)</f>
        <v>Yes</v>
      </c>
      <c r="F45" s="56">
        <f>VLOOKUP(B45,'MSAR Data'!$C$6:$BP$156,65,FALSE)</f>
        <v>0.14999999999999991</v>
      </c>
      <c r="G45" s="56">
        <f>VLOOKUP(B45,'MSAR Data'!$C$6:$BP$156,66,FALSE)</f>
        <v>3</v>
      </c>
      <c r="H45" s="75" t="str">
        <f>CONCATENATE(VLOOKUP(B45,'MSAR Data'!$C$6:$BP$156,28,FALSE)," - ",VLOOKUP(B45,'MSAR Data'!$C$6:$BP$156,32,FALSE))</f>
        <v>3.52 - 3.96</v>
      </c>
      <c r="I45" s="75" t="str">
        <f>CONCATENATE(VLOOKUP(B45,'MSAR Data'!$C$6:$BP$156,33,FALSE)," - ",VLOOKUP(B45,'MSAR Data'!$C$6:$BP$156,37,FALSE))</f>
        <v>3.38 - 3.98</v>
      </c>
      <c r="J45" s="75" t="str">
        <f>CONCATENATE(VLOOKUP(B45,'MSAR Data'!$C$6:$BP$156,23,FALSE)," - ",VLOOKUP(B45,'MSAR Data'!$C$6:$BP$156,27,FALSE))</f>
        <v>510 - 522</v>
      </c>
    </row>
    <row r="46" spans="2:10" ht="16" customHeight="1">
      <c r="B46" s="56" t="s">
        <v>174</v>
      </c>
      <c r="C46" s="57" t="str">
        <f>VLOOKUP(B46,'MSAR Data'!$C$6:$E$156,2,FALSE)</f>
        <v>Mineola, NY</v>
      </c>
      <c r="D46" s="56" t="str">
        <f>VLOOKUP(B46,'Admission Preferences'!$B$5:$T$155,19,FALSE)</f>
        <v>No preference</v>
      </c>
      <c r="E46" s="56" t="str">
        <f>VLOOKUP(B46,'MSAR Data'!$C$6:$M$156,11,FALSE)</f>
        <v>Yes</v>
      </c>
      <c r="F46" s="56">
        <f>VLOOKUP(B46,'MSAR Data'!$C$6:$BP$156,65,FALSE)</f>
        <v>0.13999999999999968</v>
      </c>
      <c r="G46" s="56">
        <f>VLOOKUP(B46,'MSAR Data'!$C$6:$BP$156,66,FALSE)</f>
        <v>2</v>
      </c>
      <c r="H46" s="75" t="str">
        <f>CONCATENATE(VLOOKUP(B46,'MSAR Data'!$C$6:$BP$156,28,FALSE)," - ",VLOOKUP(B46,'MSAR Data'!$C$6:$BP$156,32,FALSE))</f>
        <v>3.55 - 3.97</v>
      </c>
      <c r="I46" s="75" t="str">
        <f>CONCATENATE(VLOOKUP(B46,'MSAR Data'!$C$6:$BP$156,33,FALSE)," - ",VLOOKUP(B46,'MSAR Data'!$C$6:$BP$156,37,FALSE))</f>
        <v>3.47 - 4</v>
      </c>
      <c r="J46" s="75" t="str">
        <f>CONCATENATE(VLOOKUP(B46,'MSAR Data'!$C$6:$BP$156,23,FALSE)," - ",VLOOKUP(B46,'MSAR Data'!$C$6:$BP$156,27,FALSE))</f>
        <v>511 - 522</v>
      </c>
    </row>
    <row r="47" spans="2:10" ht="16" customHeight="1">
      <c r="B47" s="56" t="s">
        <v>1001</v>
      </c>
      <c r="C47" s="57" t="str">
        <f>VLOOKUP(B47,'MSAR Data'!$C$6:$E$156,2,FALSE)</f>
        <v>Kalamazoo, MI</v>
      </c>
      <c r="D47" s="56" t="str">
        <f>VLOOKUP(B47,'Admission Preferences'!$B$5:$T$155,19,FALSE)</f>
        <v>No preference</v>
      </c>
      <c r="E47" s="56" t="str">
        <f>VLOOKUP(B47,'MSAR Data'!$C$6:$M$156,11,FALSE)</f>
        <v>Yes</v>
      </c>
      <c r="F47" s="56">
        <f>VLOOKUP(B47,'MSAR Data'!$C$6:$BP$156,65,FALSE)</f>
        <v>0.13000000000000034</v>
      </c>
      <c r="G47" s="56">
        <f>VLOOKUP(B47,'MSAR Data'!$C$6:$BP$156,66,FALSE)</f>
        <v>3</v>
      </c>
      <c r="H47" s="75" t="str">
        <f>CONCATENATE(VLOOKUP(B47,'MSAR Data'!$C$6:$BP$156,28,FALSE)," - ",VLOOKUP(B47,'MSAR Data'!$C$6:$BP$156,32,FALSE))</f>
        <v>3.61 - 3.99</v>
      </c>
      <c r="I47" s="75" t="str">
        <f>CONCATENATE(VLOOKUP(B47,'MSAR Data'!$C$6:$BP$156,33,FALSE)," - ",VLOOKUP(B47,'MSAR Data'!$C$6:$BP$156,37,FALSE))</f>
        <v>3.53 - 3.99</v>
      </c>
      <c r="J47" s="75" t="str">
        <f>CONCATENATE(VLOOKUP(B47,'MSAR Data'!$C$6:$BP$156,23,FALSE)," - ",VLOOKUP(B47,'MSAR Data'!$C$6:$BP$156,27,FALSE))</f>
        <v>510 - 520</v>
      </c>
    </row>
    <row r="48" spans="2:10" ht="16" customHeight="1">
      <c r="B48" s="56" t="s">
        <v>986</v>
      </c>
      <c r="C48" s="57" t="str">
        <f>VLOOKUP(B48,'MSAR Data'!$C$6:$E$156,2,FALSE)</f>
        <v>Nashville, TN</v>
      </c>
      <c r="D48" s="56" t="str">
        <f>VLOOKUP(B48,'Admission Preferences'!$B$5:$T$155,19,FALSE)</f>
        <v>No preference</v>
      </c>
      <c r="E48" s="56" t="str">
        <f>VLOOKUP(B48,'MSAR Data'!$C$6:$M$156,11,FALSE)</f>
        <v>Yes</v>
      </c>
      <c r="F48" s="56">
        <f>VLOOKUP(B48,'MSAR Data'!$C$6:$BP$156,65,FALSE)</f>
        <v>0.12999999999999989</v>
      </c>
      <c r="G48" s="56">
        <f>VLOOKUP(B48,'MSAR Data'!$C$6:$BP$156,66,FALSE)</f>
        <v>3</v>
      </c>
      <c r="H48" s="75" t="str">
        <f>CONCATENATE(VLOOKUP(B48,'MSAR Data'!$C$6:$BP$156,28,FALSE)," - ",VLOOKUP(B48,'MSAR Data'!$C$6:$BP$156,32,FALSE))</f>
        <v>3.75 - 4</v>
      </c>
      <c r="I48" s="75" t="str">
        <f>CONCATENATE(VLOOKUP(B48,'MSAR Data'!$C$6:$BP$156,33,FALSE)," - ",VLOOKUP(B48,'MSAR Data'!$C$6:$BP$156,37,FALSE))</f>
        <v>3.68 - 4</v>
      </c>
      <c r="J48" s="75" t="str">
        <f>CONCATENATE(VLOOKUP(B48,'MSAR Data'!$C$6:$BP$156,23,FALSE)," - ",VLOOKUP(B48,'MSAR Data'!$C$6:$BP$156,27,FALSE))</f>
        <v>515 - 525</v>
      </c>
    </row>
    <row r="49" spans="2:10" ht="16" customHeight="1">
      <c r="B49" s="56" t="s">
        <v>111</v>
      </c>
      <c r="C49" s="57" t="str">
        <f>VLOOKUP(B49,'MSAR Data'!$C$6:$E$156,2,FALSE)</f>
        <v>Boston, MA</v>
      </c>
      <c r="D49" s="56" t="str">
        <f>VLOOKUP(B49,'Admission Preferences'!$B$5:$T$155,19,FALSE)</f>
        <v>No preference</v>
      </c>
      <c r="E49" s="56" t="str">
        <f>VLOOKUP(B49,'MSAR Data'!$C$6:$M$156,11,FALSE)</f>
        <v>Yes</v>
      </c>
      <c r="F49" s="56">
        <f>VLOOKUP(B49,'MSAR Data'!$C$6:$BP$156,65,FALSE)</f>
        <v>0.11999999999999966</v>
      </c>
      <c r="G49" s="56">
        <f>VLOOKUP(B49,'MSAR Data'!$C$6:$BP$156,66,FALSE)</f>
        <v>3</v>
      </c>
      <c r="H49" s="75" t="str">
        <f>CONCATENATE(VLOOKUP(B49,'MSAR Data'!$C$6:$BP$156,28,FALSE)," - ",VLOOKUP(B49,'MSAR Data'!$C$6:$BP$156,32,FALSE))</f>
        <v>3.79 - 4</v>
      </c>
      <c r="I49" s="75" t="str">
        <f>CONCATENATE(VLOOKUP(B49,'MSAR Data'!$C$6:$BP$156,33,FALSE)," - ",VLOOKUP(B49,'MSAR Data'!$C$6:$BP$156,37,FALSE))</f>
        <v>3.74 - 4</v>
      </c>
      <c r="J49" s="75" t="str">
        <f>CONCATENATE(VLOOKUP(B49,'MSAR Data'!$C$6:$BP$156,23,FALSE)," - ",VLOOKUP(B49,'MSAR Data'!$C$6:$BP$156,27,FALSE))</f>
        <v>514 - 525</v>
      </c>
    </row>
    <row r="50" spans="2:10" ht="16" customHeight="1">
      <c r="B50" s="56" t="s">
        <v>190</v>
      </c>
      <c r="C50" s="57" t="str">
        <f>VLOOKUP(B50,'MSAR Data'!$C$6:$E$156,2,FALSE)</f>
        <v>New York, NY</v>
      </c>
      <c r="D50" s="56" t="str">
        <f>VLOOKUP(B50,'Admission Preferences'!$B$5:$T$155,19,FALSE)</f>
        <v>No preference</v>
      </c>
      <c r="E50" s="56" t="str">
        <f>VLOOKUP(B50,'MSAR Data'!$C$6:$M$156,11,FALSE)</f>
        <v>Yes</v>
      </c>
      <c r="F50" s="56">
        <f>VLOOKUP(B50,'MSAR Data'!$C$6:$BP$156,65,FALSE)</f>
        <v>0.10999999999999988</v>
      </c>
      <c r="G50" s="56">
        <f>VLOOKUP(B50,'MSAR Data'!$C$6:$BP$156,66,FALSE)</f>
        <v>2</v>
      </c>
      <c r="H50" s="75" t="str">
        <f>CONCATENATE(VLOOKUP(B50,'MSAR Data'!$C$6:$BP$156,28,FALSE)," - ",VLOOKUP(B50,'MSAR Data'!$C$6:$BP$156,32,FALSE))</f>
        <v>3.82 - 4</v>
      </c>
      <c r="I50" s="75" t="str">
        <f>CONCATENATE(VLOOKUP(B50,'MSAR Data'!$C$6:$BP$156,33,FALSE)," - ",VLOOKUP(B50,'MSAR Data'!$C$6:$BP$156,37,FALSE))</f>
        <v>3.79 - 4</v>
      </c>
      <c r="J50" s="75" t="str">
        <f>CONCATENATE(VLOOKUP(B50,'MSAR Data'!$C$6:$BP$156,23,FALSE)," - ",VLOOKUP(B50,'MSAR Data'!$C$6:$BP$156,27,FALSE))</f>
        <v>518 - 525</v>
      </c>
    </row>
    <row r="51" spans="2:10" ht="16" customHeight="1">
      <c r="B51" s="56" t="s">
        <v>119</v>
      </c>
      <c r="C51" s="57" t="str">
        <f>VLOOKUP(B51,'MSAR Data'!$C$6:$E$156,2,FALSE)</f>
        <v>Baltimore, MD</v>
      </c>
      <c r="D51" s="56" t="str">
        <f>VLOOKUP(B51,'Admission Preferences'!$B$5:$T$155,19,FALSE)</f>
        <v>No preference</v>
      </c>
      <c r="E51" s="56" t="str">
        <f>VLOOKUP(B51,'MSAR Data'!$C$6:$M$156,11,FALSE)</f>
        <v>Yes</v>
      </c>
      <c r="F51" s="56">
        <f>VLOOKUP(B51,'MSAR Data'!$C$6:$BP$156,65,FALSE)</f>
        <v>8.0000000000000071E-2</v>
      </c>
      <c r="G51" s="56">
        <f>VLOOKUP(B51,'MSAR Data'!$C$6:$BP$156,66,FALSE)</f>
        <v>2</v>
      </c>
      <c r="H51" s="75" t="str">
        <f>CONCATENATE(VLOOKUP(B51,'MSAR Data'!$C$6:$BP$156,28,FALSE)," - ",VLOOKUP(B51,'MSAR Data'!$C$6:$BP$156,32,FALSE))</f>
        <v>3.85 - 4</v>
      </c>
      <c r="I51" s="75" t="str">
        <f>CONCATENATE(VLOOKUP(B51,'MSAR Data'!$C$6:$BP$156,33,FALSE)," - ",VLOOKUP(B51,'MSAR Data'!$C$6:$BP$156,37,FALSE))</f>
        <v>3.8 - 4</v>
      </c>
      <c r="J51" s="75" t="str">
        <f>CONCATENATE(VLOOKUP(B51,'MSAR Data'!$C$6:$BP$156,23,FALSE)," - ",VLOOKUP(B51,'MSAR Data'!$C$6:$BP$156,27,FALSE))</f>
        <v>518 - 526</v>
      </c>
    </row>
    <row r="52" spans="2:10" ht="16" customHeight="1">
      <c r="B52" s="56" t="s">
        <v>738</v>
      </c>
      <c r="C52" s="57" t="str">
        <f>VLOOKUP(B52,'MSAR Data'!$C$6:$E$156,2,FALSE)</f>
        <v>Cincinnati, OH</v>
      </c>
      <c r="D52" s="56" t="str">
        <f>VLOOKUP(B52,'Admission Preferences'!$B$5:$T$155,19,FALSE)</f>
        <v>No preference</v>
      </c>
      <c r="E52" s="56" t="str">
        <f>VLOOKUP(B52,'MSAR Data'!$C$6:$M$156,11,FALSE)</f>
        <v>Not provided</v>
      </c>
      <c r="F52" s="56">
        <f>VLOOKUP(B52,'MSAR Data'!$C$6:$BP$156,65,FALSE)</f>
        <v>0.24000000000000021</v>
      </c>
      <c r="G52" s="56">
        <f>VLOOKUP(B52,'MSAR Data'!$C$6:$BP$156,66,FALSE)</f>
        <v>5</v>
      </c>
      <c r="H52" s="75" t="str">
        <f>CONCATENATE(VLOOKUP(B52,'MSAR Data'!$C$6:$BP$156,28,FALSE)," - ",VLOOKUP(B52,'MSAR Data'!$C$6:$BP$156,32,FALSE))</f>
        <v>3.43 - 4</v>
      </c>
      <c r="I52" s="75" t="str">
        <f>CONCATENATE(VLOOKUP(B52,'MSAR Data'!$C$6:$BP$156,33,FALSE)," - ",VLOOKUP(B52,'MSAR Data'!$C$6:$BP$156,37,FALSE))</f>
        <v>3.3 - 4</v>
      </c>
      <c r="J52" s="75" t="str">
        <f>CONCATENATE(VLOOKUP(B52,'MSAR Data'!$C$6:$BP$156,23,FALSE)," - ",VLOOKUP(B52,'MSAR Data'!$C$6:$BP$156,27,FALSE))</f>
        <v>508 - 523</v>
      </c>
    </row>
    <row r="53" spans="2:10" ht="16" customHeight="1">
      <c r="B53" s="56" t="s">
        <v>201</v>
      </c>
      <c r="C53" s="57" t="str">
        <f>VLOOKUP(B53,'MSAR Data'!$C$6:$E$156,2,FALSE)</f>
        <v>Hershey, PA</v>
      </c>
      <c r="D53" s="56" t="str">
        <f>VLOOKUP(B53,'Admission Preferences'!$B$5:$T$155,19,FALSE)</f>
        <v>No preference</v>
      </c>
      <c r="E53" s="56" t="str">
        <f>VLOOKUP(B53,'MSAR Data'!$C$6:$M$156,11,FALSE)</f>
        <v>Not provided</v>
      </c>
      <c r="F53" s="56">
        <f>VLOOKUP(B53,'MSAR Data'!$C$6:$BP$156,65,FALSE)</f>
        <v>0.23999999999999977</v>
      </c>
      <c r="G53" s="56">
        <f>VLOOKUP(B53,'MSAR Data'!$C$6:$BP$156,66,FALSE)</f>
        <v>3</v>
      </c>
      <c r="H53" s="75" t="str">
        <f>CONCATENATE(VLOOKUP(B53,'MSAR Data'!$C$6:$BP$156,28,FALSE)," - ",VLOOKUP(B53,'MSAR Data'!$C$6:$BP$156,32,FALSE))</f>
        <v>3.47 - 3.96</v>
      </c>
      <c r="I53" s="75" t="str">
        <f>CONCATENATE(VLOOKUP(B53,'MSAR Data'!$C$6:$BP$156,33,FALSE)," - ",VLOOKUP(B53,'MSAR Data'!$C$6:$BP$156,37,FALSE))</f>
        <v>3.29 - 3.97</v>
      </c>
      <c r="J53" s="75" t="str">
        <f>CONCATENATE(VLOOKUP(B53,'MSAR Data'!$C$6:$BP$156,23,FALSE)," - ",VLOOKUP(B53,'MSAR Data'!$C$6:$BP$156,27,FALSE))</f>
        <v>506 - 519</v>
      </c>
    </row>
    <row r="54" spans="2:10" ht="16" customHeight="1">
      <c r="B54" s="56" t="s">
        <v>989</v>
      </c>
      <c r="C54" s="57" t="str">
        <f>VLOOKUP(B54,'MSAR Data'!$C$6:$E$156,2,FALSE)</f>
        <v>Roanoke, VA</v>
      </c>
      <c r="D54" s="56" t="str">
        <f>VLOOKUP(B54,'Admission Preferences'!$B$5:$T$155,19,FALSE)</f>
        <v>No preference</v>
      </c>
      <c r="E54" s="56" t="str">
        <f>VLOOKUP(B54,'MSAR Data'!$C$6:$M$156,11,FALSE)</f>
        <v>Not provided</v>
      </c>
      <c r="F54" s="56">
        <f>VLOOKUP(B54,'MSAR Data'!$C$6:$BP$156,65,FALSE)</f>
        <v>0.22999999999999998</v>
      </c>
      <c r="G54" s="56">
        <f>VLOOKUP(B54,'MSAR Data'!$C$6:$BP$156,66,FALSE)</f>
        <v>3</v>
      </c>
      <c r="H54" s="75" t="str">
        <f>CONCATENATE(VLOOKUP(B54,'MSAR Data'!$C$6:$BP$156,28,FALSE)," - ",VLOOKUP(B54,'MSAR Data'!$C$6:$BP$156,32,FALSE))</f>
        <v>3.26 - 3.95</v>
      </c>
      <c r="I54" s="75" t="str">
        <f>CONCATENATE(VLOOKUP(B54,'MSAR Data'!$C$6:$BP$156,33,FALSE)," - ",VLOOKUP(B54,'MSAR Data'!$C$6:$BP$156,37,FALSE))</f>
        <v>3.12 - 3.96</v>
      </c>
      <c r="J54" s="75" t="str">
        <f>CONCATENATE(VLOOKUP(B54,'MSAR Data'!$C$6:$BP$156,23,FALSE)," - ",VLOOKUP(B54,'MSAR Data'!$C$6:$BP$156,27,FALSE))</f>
        <v>507 - 519</v>
      </c>
    </row>
    <row r="55" spans="2:10" ht="16" customHeight="1">
      <c r="B55" s="56" t="s">
        <v>916</v>
      </c>
      <c r="C55" s="57" t="str">
        <f>VLOOKUP(B55,'MSAR Data'!$C$6:$E$156,2,FALSE)</f>
        <v>Pittsburgh, PA</v>
      </c>
      <c r="D55" s="56" t="str">
        <f>VLOOKUP(B55,'Admission Preferences'!$B$5:$T$155,19,FALSE)</f>
        <v>No preference</v>
      </c>
      <c r="E55" s="56" t="str">
        <f>VLOOKUP(B55,'MSAR Data'!$C$6:$M$156,11,FALSE)</f>
        <v>Not provided</v>
      </c>
      <c r="F55" s="56">
        <f>VLOOKUP(B55,'MSAR Data'!$C$6:$BP$156,65,FALSE)</f>
        <v>0.20999999999999996</v>
      </c>
      <c r="G55" s="56">
        <f>VLOOKUP(B55,'MSAR Data'!$C$6:$BP$156,66,FALSE)</f>
        <v>5</v>
      </c>
      <c r="H55" s="75" t="str">
        <f>CONCATENATE(VLOOKUP(B55,'MSAR Data'!$C$6:$BP$156,28,FALSE)," - ",VLOOKUP(B55,'MSAR Data'!$C$6:$BP$156,32,FALSE))</f>
        <v>3.59 - 3.99</v>
      </c>
      <c r="I55" s="75" t="str">
        <f>CONCATENATE(VLOOKUP(B55,'MSAR Data'!$C$6:$BP$156,33,FALSE)," - ",VLOOKUP(B55,'MSAR Data'!$C$6:$BP$156,37,FALSE))</f>
        <v>3.46 - 4</v>
      </c>
      <c r="J55" s="75" t="str">
        <f>CONCATENATE(VLOOKUP(B55,'MSAR Data'!$C$6:$BP$156,23,FALSE)," - ",VLOOKUP(B55,'MSAR Data'!$C$6:$BP$156,27,FALSE))</f>
        <v>508 - 523</v>
      </c>
    </row>
    <row r="56" spans="2:10" ht="16" customHeight="1">
      <c r="B56" s="56" t="s">
        <v>998</v>
      </c>
      <c r="C56" s="57" t="str">
        <f>VLOOKUP(B56,'MSAR Data'!$C$6:$E$156,2,FALSE)</f>
        <v>New York, NY</v>
      </c>
      <c r="D56" s="56" t="str">
        <f>VLOOKUP(B56,'Admission Preferences'!$B$5:$T$155,19,FALSE)</f>
        <v>No preference</v>
      </c>
      <c r="E56" s="56" t="str">
        <f>VLOOKUP(B56,'MSAR Data'!$C$6:$M$156,11,FALSE)</f>
        <v>Not provided</v>
      </c>
      <c r="F56" s="56">
        <f>VLOOKUP(B56,'MSAR Data'!$C$6:$BP$156,65,FALSE)</f>
        <v>0.18999999999999995</v>
      </c>
      <c r="G56" s="56">
        <f>VLOOKUP(B56,'MSAR Data'!$C$6:$BP$156,66,FALSE)</f>
        <v>3</v>
      </c>
      <c r="H56" s="75" t="str">
        <f>CONCATENATE(VLOOKUP(B56,'MSAR Data'!$C$6:$BP$156,28,FALSE)," - ",VLOOKUP(B56,'MSAR Data'!$C$6:$BP$156,32,FALSE))</f>
        <v>3.72 - 4</v>
      </c>
      <c r="I56" s="75" t="str">
        <f>CONCATENATE(VLOOKUP(B56,'MSAR Data'!$C$6:$BP$156,33,FALSE)," - ",VLOOKUP(B56,'MSAR Data'!$C$6:$BP$156,37,FALSE))</f>
        <v>3.6 - 4</v>
      </c>
      <c r="J56" s="75" t="str">
        <f>CONCATENATE(VLOOKUP(B56,'MSAR Data'!$C$6:$BP$156,23,FALSE)," - ",VLOOKUP(B56,'MSAR Data'!$C$6:$BP$156,27,FALSE))</f>
        <v>514 - 525</v>
      </c>
    </row>
    <row r="57" spans="2:10" ht="16" customHeight="1">
      <c r="B57" s="56" t="s">
        <v>102</v>
      </c>
      <c r="C57" s="57" t="str">
        <f>VLOOKUP(B57,'MSAR Data'!$C$6:$E$156,2,FALSE)</f>
        <v>Washington, DC</v>
      </c>
      <c r="D57" s="56" t="str">
        <f>VLOOKUP(B57,'Admission Preferences'!$B$5:$T$155,19,FALSE)</f>
        <v>No preference</v>
      </c>
      <c r="E57" s="56" t="str">
        <f>VLOOKUP(B57,'MSAR Data'!$C$6:$M$156,11,FALSE)</f>
        <v>Not provided</v>
      </c>
      <c r="F57" s="56">
        <f>VLOOKUP(B57,'MSAR Data'!$C$6:$BP$156,65,FALSE)</f>
        <v>0.18000000000000016</v>
      </c>
      <c r="G57" s="56">
        <f>VLOOKUP(B57,'MSAR Data'!$C$6:$BP$156,66,FALSE)</f>
        <v>3</v>
      </c>
      <c r="H57" s="75" t="str">
        <f>CONCATENATE(VLOOKUP(B57,'MSAR Data'!$C$6:$BP$156,28,FALSE)," - ",VLOOKUP(B57,'MSAR Data'!$C$6:$BP$156,32,FALSE))</f>
        <v>3.5 - 3.94</v>
      </c>
      <c r="I57" s="75" t="str">
        <f>CONCATENATE(VLOOKUP(B57,'MSAR Data'!$C$6:$BP$156,33,FALSE)," - ",VLOOKUP(B57,'MSAR Data'!$C$6:$BP$156,37,FALSE))</f>
        <v>3.31 - 3.94</v>
      </c>
      <c r="J57" s="75" t="str">
        <f>CONCATENATE(VLOOKUP(B57,'MSAR Data'!$C$6:$BP$156,23,FALSE)," - ",VLOOKUP(B57,'MSAR Data'!$C$6:$BP$156,27,FALSE))</f>
        <v>506 - 517</v>
      </c>
    </row>
    <row r="58" spans="2:10" ht="16" customHeight="1">
      <c r="B58" s="56" t="s">
        <v>1005</v>
      </c>
      <c r="C58" s="57" t="str">
        <f>VLOOKUP(B58,'MSAR Data'!$C$6:$E$156,2,FALSE)</f>
        <v>New Haven, CT</v>
      </c>
      <c r="D58" s="56" t="str">
        <f>VLOOKUP(B58,'Admission Preferences'!$B$5:$T$155,19,FALSE)</f>
        <v>No preference</v>
      </c>
      <c r="E58" s="56" t="str">
        <f>VLOOKUP(B58,'MSAR Data'!$C$6:$M$156,11,FALSE)</f>
        <v>Not provided</v>
      </c>
      <c r="F58" s="56">
        <f>VLOOKUP(B58,'MSAR Data'!$C$6:$BP$156,65,FALSE)</f>
        <v>0.17999999999999972</v>
      </c>
      <c r="G58" s="56">
        <f>VLOOKUP(B58,'MSAR Data'!$C$6:$BP$156,66,FALSE)</f>
        <v>3</v>
      </c>
      <c r="H58" s="75" t="str">
        <f>CONCATENATE(VLOOKUP(B58,'MSAR Data'!$C$6:$BP$156,28,FALSE)," - ",VLOOKUP(B58,'MSAR Data'!$C$6:$BP$156,32,FALSE))</f>
        <v>3.72 - 4</v>
      </c>
      <c r="I58" s="75" t="str">
        <f>CONCATENATE(VLOOKUP(B58,'MSAR Data'!$C$6:$BP$156,33,FALSE)," - ",VLOOKUP(B58,'MSAR Data'!$C$6:$BP$156,37,FALSE))</f>
        <v>3.6 - 4</v>
      </c>
      <c r="J58" s="75" t="str">
        <f>CONCATENATE(VLOOKUP(B58,'MSAR Data'!$C$6:$BP$156,23,FALSE)," - ",VLOOKUP(B58,'MSAR Data'!$C$6:$BP$156,27,FALSE))</f>
        <v>515 - 525</v>
      </c>
    </row>
    <row r="59" spans="2:10" ht="16" customHeight="1">
      <c r="B59" s="56" t="s">
        <v>222</v>
      </c>
      <c r="C59" s="57" t="str">
        <f>VLOOKUP(B59,'MSAR Data'!$C$6:$E$156,2,FALSE)</f>
        <v>Philadelphia, PA</v>
      </c>
      <c r="D59" s="56" t="str">
        <f>VLOOKUP(B59,'Admission Preferences'!$B$5:$T$155,19,FALSE)</f>
        <v>No preference</v>
      </c>
      <c r="E59" s="56" t="str">
        <f>VLOOKUP(B59,'MSAR Data'!$C$6:$M$156,11,FALSE)</f>
        <v>Not provided</v>
      </c>
      <c r="F59" s="56">
        <f>VLOOKUP(B59,'MSAR Data'!$C$6:$BP$156,65,FALSE)</f>
        <v>0.16999999999999993</v>
      </c>
      <c r="G59" s="56">
        <f>VLOOKUP(B59,'MSAR Data'!$C$6:$BP$156,66,FALSE)</f>
        <v>2</v>
      </c>
      <c r="H59" s="75" t="str">
        <f>CONCATENATE(VLOOKUP(B59,'MSAR Data'!$C$6:$BP$156,28,FALSE)," - ",VLOOKUP(B59,'MSAR Data'!$C$6:$BP$156,32,FALSE))</f>
        <v>3.54 - 3.99</v>
      </c>
      <c r="I59" s="75" t="str">
        <f>CONCATENATE(VLOOKUP(B59,'MSAR Data'!$C$6:$BP$156,33,FALSE)," - ",VLOOKUP(B59,'MSAR Data'!$C$6:$BP$156,37,FALSE))</f>
        <v>3.44 - 4</v>
      </c>
      <c r="J59" s="75" t="str">
        <f>CONCATENATE(VLOOKUP(B59,'MSAR Data'!$C$6:$BP$156,23,FALSE)," - ",VLOOKUP(B59,'MSAR Data'!$C$6:$BP$156,27,FALSE))</f>
        <v>509 - 521</v>
      </c>
    </row>
    <row r="60" spans="2:10" ht="16" customHeight="1">
      <c r="B60" s="56" t="s">
        <v>147</v>
      </c>
      <c r="C60" s="57" t="str">
        <f>VLOOKUP(B60,'MSAR Data'!$C$6:$E$156,2,FALSE)</f>
        <v>Rochester, MN</v>
      </c>
      <c r="D60" s="56" t="str">
        <f>VLOOKUP(B60,'Admission Preferences'!$B$5:$T$155,19,FALSE)</f>
        <v>No preference</v>
      </c>
      <c r="E60" s="56" t="str">
        <f>VLOOKUP(B60,'MSAR Data'!$C$6:$M$156,11,FALSE)</f>
        <v>No</v>
      </c>
      <c r="F60" s="56">
        <f>VLOOKUP(B60,'MSAR Data'!$C$6:$BP$156,65,FALSE)</f>
        <v>0.25</v>
      </c>
      <c r="G60" s="56">
        <f>VLOOKUP(B60,'MSAR Data'!$C$6:$BP$156,66,FALSE)</f>
        <v>5</v>
      </c>
      <c r="H60" s="75" t="str">
        <f>CONCATENATE(VLOOKUP(B60,'MSAR Data'!$C$6:$BP$156,28,FALSE)," - ",VLOOKUP(B60,'MSAR Data'!$C$6:$BP$156,32,FALSE))</f>
        <v>3.58 - 4</v>
      </c>
      <c r="I60" s="75" t="str">
        <f>CONCATENATE(VLOOKUP(B60,'MSAR Data'!$C$6:$BP$156,33,FALSE)," - ",VLOOKUP(B60,'MSAR Data'!$C$6:$BP$156,37,FALSE))</f>
        <v>3.51 - 4</v>
      </c>
      <c r="J60" s="75" t="str">
        <f>CONCATENATE(VLOOKUP(B60,'MSAR Data'!$C$6:$BP$156,23,FALSE)," - ",VLOOKUP(B60,'MSAR Data'!$C$6:$BP$156,27,FALSE))</f>
        <v>511 - 524</v>
      </c>
    </row>
    <row r="61" spans="2:10" ht="16" customHeight="1">
      <c r="B61" s="56" t="s">
        <v>235</v>
      </c>
      <c r="C61" s="57" t="str">
        <f>VLOOKUP(B61,'MSAR Data'!$C$6:$E$156,2,FALSE)</f>
        <v>Fort Worth, TX</v>
      </c>
      <c r="D61" s="56" t="str">
        <f>VLOOKUP(B61,'Admission Preferences'!$B$5:$T$155,19,FALSE)</f>
        <v>No preference</v>
      </c>
      <c r="E61" s="56" t="str">
        <f>VLOOKUP(B61,'MSAR Data'!$C$6:$M$156,11,FALSE)</f>
        <v>No</v>
      </c>
      <c r="F61" s="56">
        <f>VLOOKUP(B61,'MSAR Data'!$C$6:$BP$156,65,FALSE)</f>
        <v>0.25</v>
      </c>
      <c r="G61" s="56">
        <f>VLOOKUP(B61,'MSAR Data'!$C$6:$BP$156,66,FALSE)</f>
        <v>4</v>
      </c>
      <c r="H61" s="75" t="str">
        <f>CONCATENATE(VLOOKUP(B61,'MSAR Data'!$C$6:$BP$156,28,FALSE)," - ",VLOOKUP(B61,'MSAR Data'!$C$6:$BP$156,32,FALSE))</f>
        <v>3.27 - 3.95</v>
      </c>
      <c r="I61" s="75" t="str">
        <f>CONCATENATE(VLOOKUP(B61,'MSAR Data'!$C$6:$BP$156,33,FALSE)," - ",VLOOKUP(B61,'MSAR Data'!$C$6:$BP$156,37,FALSE))</f>
        <v>3.07 - 3.93</v>
      </c>
      <c r="J61" s="75" t="str">
        <f>CONCATENATE(VLOOKUP(B61,'MSAR Data'!$C$6:$BP$156,23,FALSE)," - ",VLOOKUP(B61,'MSAR Data'!$C$6:$BP$156,27,FALSE))</f>
        <v>502 - 516</v>
      </c>
    </row>
    <row r="62" spans="2:10" ht="16" customHeight="1">
      <c r="B62" s="56" t="s">
        <v>979</v>
      </c>
      <c r="C62" s="57" t="str">
        <f>VLOOKUP(B62,'MSAR Data'!$C$6:$E$156,2,FALSE)</f>
        <v>Charlottesville, VA</v>
      </c>
      <c r="D62" s="56" t="str">
        <f>VLOOKUP(B62,'Admission Preferences'!$B$5:$T$155,19,FALSE)</f>
        <v>No preference</v>
      </c>
      <c r="E62" s="56" t="str">
        <f>VLOOKUP(B62,'MSAR Data'!$C$6:$M$156,11,FALSE)</f>
        <v>No</v>
      </c>
      <c r="F62" s="56">
        <f>VLOOKUP(B62,'MSAR Data'!$C$6:$BP$156,65,FALSE)</f>
        <v>0.22999999999999998</v>
      </c>
      <c r="G62" s="56">
        <f>VLOOKUP(B62,'MSAR Data'!$C$6:$BP$156,66,FALSE)</f>
        <v>4</v>
      </c>
      <c r="H62" s="75" t="str">
        <f>CONCATENATE(VLOOKUP(B62,'MSAR Data'!$C$6:$BP$156,28,FALSE)," - ",VLOOKUP(B62,'MSAR Data'!$C$6:$BP$156,32,FALSE))</f>
        <v>3.66 - 4</v>
      </c>
      <c r="I62" s="75" t="str">
        <f>CONCATENATE(VLOOKUP(B62,'MSAR Data'!$C$6:$BP$156,33,FALSE)," - ",VLOOKUP(B62,'MSAR Data'!$C$6:$BP$156,37,FALSE))</f>
        <v>3.57 - 4</v>
      </c>
      <c r="J62" s="75" t="str">
        <f>CONCATENATE(VLOOKUP(B62,'MSAR Data'!$C$6:$BP$156,23,FALSE)," - ",VLOOKUP(B62,'MSAR Data'!$C$6:$BP$156,27,FALSE))</f>
        <v>513 - 525</v>
      </c>
    </row>
    <row r="63" spans="2:10" ht="16" customHeight="1">
      <c r="B63" s="56" t="s">
        <v>142</v>
      </c>
      <c r="C63" s="57" t="str">
        <f>VLOOKUP(B63,'MSAR Data'!$C$6:$E$156,2,FALSE)</f>
        <v>Maywood, IL</v>
      </c>
      <c r="D63" s="56" t="str">
        <f>VLOOKUP(B63,'Admission Preferences'!$B$5:$T$155,19,FALSE)</f>
        <v>No preference</v>
      </c>
      <c r="E63" s="56" t="str">
        <f>VLOOKUP(B63,'MSAR Data'!$C$6:$M$156,11,FALSE)</f>
        <v>No</v>
      </c>
      <c r="F63" s="56">
        <f>VLOOKUP(B63,'MSAR Data'!$C$6:$BP$156,65,FALSE)</f>
        <v>0.2200000000000002</v>
      </c>
      <c r="G63" s="56">
        <f>VLOOKUP(B63,'MSAR Data'!$C$6:$BP$156,66,FALSE)</f>
        <v>2</v>
      </c>
      <c r="H63" s="75" t="str">
        <f>CONCATENATE(VLOOKUP(B63,'MSAR Data'!$C$6:$BP$156,28,FALSE)," - ",VLOOKUP(B63,'MSAR Data'!$C$6:$BP$156,32,FALSE))</f>
        <v>3.42 - 3.97</v>
      </c>
      <c r="I63" s="75" t="str">
        <f>CONCATENATE(VLOOKUP(B63,'MSAR Data'!$C$6:$BP$156,33,FALSE)," - ",VLOOKUP(B63,'MSAR Data'!$C$6:$BP$156,37,FALSE))</f>
        <v>3.28 - 3.97</v>
      </c>
      <c r="J63" s="75" t="str">
        <f>CONCATENATE(VLOOKUP(B63,'MSAR Data'!$C$6:$BP$156,23,FALSE)," - ",VLOOKUP(B63,'MSAR Data'!$C$6:$BP$156,27,FALSE))</f>
        <v>507 - 518</v>
      </c>
    </row>
    <row r="64" spans="2:10" ht="16" customHeight="1">
      <c r="B64" s="56" t="s">
        <v>260</v>
      </c>
      <c r="C64" s="57" t="str">
        <f>VLOOKUP(B64,'MSAR Data'!$C$6:$E$156,2,FALSE)</f>
        <v>Providence, RI</v>
      </c>
      <c r="D64" s="56" t="str">
        <f>VLOOKUP(B64,'Admission Preferences'!$B$5:$T$155,19,FALSE)</f>
        <v>No preference</v>
      </c>
      <c r="E64" s="56" t="str">
        <f>VLOOKUP(B64,'MSAR Data'!$C$6:$M$156,11,FALSE)</f>
        <v>No</v>
      </c>
      <c r="F64" s="56">
        <f>VLOOKUP(B64,'MSAR Data'!$C$6:$BP$156,65,FALSE)</f>
        <v>0.20999999999999996</v>
      </c>
      <c r="G64" s="56">
        <f>VLOOKUP(B64,'MSAR Data'!$C$6:$BP$156,66,FALSE)</f>
        <v>3</v>
      </c>
      <c r="H64" s="75" t="str">
        <f>CONCATENATE(VLOOKUP(B64,'MSAR Data'!$C$6:$BP$156,28,FALSE)," - ",VLOOKUP(B64,'MSAR Data'!$C$6:$BP$156,32,FALSE))</f>
        <v>3.53 - 3.98</v>
      </c>
      <c r="I64" s="75" t="str">
        <f>CONCATENATE(VLOOKUP(B64,'MSAR Data'!$C$6:$BP$156,33,FALSE)," - ",VLOOKUP(B64,'MSAR Data'!$C$6:$BP$156,37,FALSE))</f>
        <v>3.37 - 4</v>
      </c>
      <c r="J64" s="75" t="str">
        <f>CONCATENATE(VLOOKUP(B64,'MSAR Data'!$C$6:$BP$156,23,FALSE)," - ",VLOOKUP(B64,'MSAR Data'!$C$6:$BP$156,27,FALSE))</f>
        <v>510 - 523</v>
      </c>
    </row>
    <row r="65" spans="2:10" ht="16" customHeight="1">
      <c r="B65" s="56" t="s">
        <v>699</v>
      </c>
      <c r="C65" s="57" t="str">
        <f>VLOOKUP(B65,'MSAR Data'!$C$6:$E$156,2,FALSE)</f>
        <v>Los Angeles, CA</v>
      </c>
      <c r="D65" s="56" t="str">
        <f>VLOOKUP(B65,'Admission Preferences'!$B$5:$T$155,19,FALSE)</f>
        <v>No preference</v>
      </c>
      <c r="E65" s="56" t="str">
        <f>VLOOKUP(B65,'MSAR Data'!$C$6:$M$156,11,FALSE)</f>
        <v>No</v>
      </c>
      <c r="F65" s="56">
        <f>VLOOKUP(B65,'MSAR Data'!$C$6:$BP$156,65,FALSE)</f>
        <v>0.19999999999999973</v>
      </c>
      <c r="G65" s="56">
        <f>VLOOKUP(B65,'MSAR Data'!$C$6:$BP$156,66,FALSE)</f>
        <v>4</v>
      </c>
      <c r="H65" s="75" t="str">
        <f>CONCATENATE(VLOOKUP(B65,'MSAR Data'!$C$6:$BP$156,28,FALSE)," - ",VLOOKUP(B65,'MSAR Data'!$C$6:$BP$156,32,FALSE))</f>
        <v>3.43 - 3.98</v>
      </c>
      <c r="I65" s="75" t="str">
        <f>CONCATENATE(VLOOKUP(B65,'MSAR Data'!$C$6:$BP$156,33,FALSE)," - ",VLOOKUP(B65,'MSAR Data'!$C$6:$BP$156,37,FALSE))</f>
        <v>3.31 - 3.98</v>
      </c>
      <c r="J65" s="75" t="str">
        <f>CONCATENATE(VLOOKUP(B65,'MSAR Data'!$C$6:$BP$156,23,FALSE)," - ",VLOOKUP(B65,'MSAR Data'!$C$6:$BP$156,27,FALSE))</f>
        <v>506 - 523</v>
      </c>
    </row>
    <row r="66" spans="2:10" ht="16" customHeight="1">
      <c r="B66" s="56" t="s">
        <v>920</v>
      </c>
      <c r="C66" s="57" t="str">
        <f>VLOOKUP(B66,'MSAR Data'!$C$6:$E$156,2,FALSE)</f>
        <v>Rochester, NY</v>
      </c>
      <c r="D66" s="56" t="str">
        <f>VLOOKUP(B66,'Admission Preferences'!$B$5:$T$155,19,FALSE)</f>
        <v>No preference</v>
      </c>
      <c r="E66" s="56" t="str">
        <f>VLOOKUP(B66,'MSAR Data'!$C$6:$M$156,11,FALSE)</f>
        <v>No</v>
      </c>
      <c r="F66" s="56">
        <f>VLOOKUP(B66,'MSAR Data'!$C$6:$BP$156,65,FALSE)</f>
        <v>0.16000000000000014</v>
      </c>
      <c r="G66" s="56">
        <f>VLOOKUP(B66,'MSAR Data'!$C$6:$BP$156,66,FALSE)</f>
        <v>4</v>
      </c>
      <c r="H66" s="75" t="str">
        <f>CONCATENATE(VLOOKUP(B66,'MSAR Data'!$C$6:$BP$156,28,FALSE)," - ",VLOOKUP(B66,'MSAR Data'!$C$6:$BP$156,32,FALSE))</f>
        <v>3.62 - 3.99</v>
      </c>
      <c r="I66" s="75" t="str">
        <f>CONCATENATE(VLOOKUP(B66,'MSAR Data'!$C$6:$BP$156,33,FALSE)," - ",VLOOKUP(B66,'MSAR Data'!$C$6:$BP$156,37,FALSE))</f>
        <v>3.5 - 4</v>
      </c>
      <c r="J66" s="75" t="str">
        <f>CONCATENATE(VLOOKUP(B66,'MSAR Data'!$C$6:$BP$156,23,FALSE)," - ",VLOOKUP(B66,'MSAR Data'!$C$6:$BP$156,27,FALSE))</f>
        <v>510 - 522</v>
      </c>
    </row>
    <row r="67" spans="2:10" ht="16" customHeight="1">
      <c r="B67" s="56" t="s">
        <v>984</v>
      </c>
      <c r="C67" s="57" t="str">
        <f>VLOOKUP(B67,'MSAR Data'!$C$6:$E$156,2,FALSE)</f>
        <v>Tampa, FL</v>
      </c>
      <c r="D67" s="56" t="str">
        <f>VLOOKUP(B67,'Admission Preferences'!$B$5:$T$155,19,FALSE)</f>
        <v>No preference</v>
      </c>
      <c r="E67" s="56" t="str">
        <f>VLOOKUP(B67,'MSAR Data'!$C$6:$M$156,11,FALSE)</f>
        <v>No</v>
      </c>
      <c r="F67" s="56">
        <f>VLOOKUP(B67,'MSAR Data'!$C$6:$BP$156,65,FALSE)</f>
        <v>0.15000000000000036</v>
      </c>
      <c r="G67" s="56">
        <f>VLOOKUP(B67,'MSAR Data'!$C$6:$BP$156,66,FALSE)</f>
        <v>4</v>
      </c>
      <c r="H67" s="75" t="str">
        <f>CONCATENATE(VLOOKUP(B67,'MSAR Data'!$C$6:$BP$156,28,FALSE)," - ",VLOOKUP(B67,'MSAR Data'!$C$6:$BP$156,32,FALSE))</f>
        <v>3.63 - 4</v>
      </c>
      <c r="I67" s="75" t="str">
        <f>CONCATENATE(VLOOKUP(B67,'MSAR Data'!$C$6:$BP$156,33,FALSE)," - ",VLOOKUP(B67,'MSAR Data'!$C$6:$BP$156,37,FALSE))</f>
        <v>3.55 - 4</v>
      </c>
      <c r="J67" s="75" t="str">
        <f>CONCATENATE(VLOOKUP(B67,'MSAR Data'!$C$6:$BP$156,23,FALSE)," - ",VLOOKUP(B67,'MSAR Data'!$C$6:$BP$156,27,FALSE))</f>
        <v>512 - 523</v>
      </c>
    </row>
    <row r="68" spans="2:10" ht="16" customHeight="1">
      <c r="B68" s="56" t="s">
        <v>995</v>
      </c>
      <c r="C68" s="57" t="str">
        <f>VLOOKUP(B68,'MSAR Data'!$C$6:$E$156,2,FALSE)</f>
        <v>Saint Louis, MO</v>
      </c>
      <c r="D68" s="56" t="str">
        <f>VLOOKUP(B68,'Admission Preferences'!$B$5:$T$155,19,FALSE)</f>
        <v>No preference</v>
      </c>
      <c r="E68" s="56" t="str">
        <f>VLOOKUP(B68,'MSAR Data'!$C$6:$M$156,11,FALSE)</f>
        <v>No</v>
      </c>
      <c r="F68" s="56">
        <f>VLOOKUP(B68,'MSAR Data'!$C$6:$BP$156,65,FALSE)</f>
        <v>0.12999999999999989</v>
      </c>
      <c r="G68" s="56">
        <f>VLOOKUP(B68,'MSAR Data'!$C$6:$BP$156,66,FALSE)</f>
        <v>2</v>
      </c>
      <c r="H68" s="75" t="str">
        <f>CONCATENATE(VLOOKUP(B68,'MSAR Data'!$C$6:$BP$156,28,FALSE)," - ",VLOOKUP(B68,'MSAR Data'!$C$6:$BP$156,32,FALSE))</f>
        <v>3.76 - 4</v>
      </c>
      <c r="I68" s="75" t="str">
        <f>CONCATENATE(VLOOKUP(B68,'MSAR Data'!$C$6:$BP$156,33,FALSE)," - ",VLOOKUP(B68,'MSAR Data'!$C$6:$BP$156,37,FALSE))</f>
        <v>3.68 - Blank</v>
      </c>
      <c r="J68" s="75" t="str">
        <f>CONCATENATE(VLOOKUP(B68,'MSAR Data'!$C$6:$BP$156,23,FALSE)," - ",VLOOKUP(B68,'MSAR Data'!$C$6:$BP$156,27,FALSE))</f>
        <v>516 - 525</v>
      </c>
    </row>
    <row r="69" spans="2:10" ht="16" customHeight="1">
      <c r="B69" s="56" t="s">
        <v>204</v>
      </c>
      <c r="C69" s="57" t="str">
        <f>VLOOKUP(B69,'MSAR Data'!$C$6:$E$156,2,FALSE)</f>
        <v>Philadelphia, PA</v>
      </c>
      <c r="D69" s="56" t="str">
        <f>VLOOKUP(B69,'Admission Preferences'!$B$5:$T$155,19,FALSE)</f>
        <v>No preference</v>
      </c>
      <c r="E69" s="56" t="str">
        <f>VLOOKUP(B69,'MSAR Data'!$C$6:$M$156,11,FALSE)</f>
        <v>No</v>
      </c>
      <c r="F69" s="56">
        <f>VLOOKUP(B69,'MSAR Data'!$C$6:$BP$156,65,FALSE)</f>
        <v>0.10000000000000009</v>
      </c>
      <c r="G69" s="56">
        <f>VLOOKUP(B69,'MSAR Data'!$C$6:$BP$156,66,FALSE)</f>
        <v>2</v>
      </c>
      <c r="H69" s="75" t="str">
        <f>CONCATENATE(VLOOKUP(B69,'MSAR Data'!$C$6:$BP$156,28,FALSE)," - ",VLOOKUP(B69,'MSAR Data'!$C$6:$BP$156,32,FALSE))</f>
        <v>3.8 - 4</v>
      </c>
      <c r="I69" s="75" t="str">
        <f>CONCATENATE(VLOOKUP(B69,'MSAR Data'!$C$6:$BP$156,33,FALSE)," - ",VLOOKUP(B69,'MSAR Data'!$C$6:$BP$156,37,FALSE))</f>
        <v>3.77 - 4</v>
      </c>
      <c r="J69" s="75" t="str">
        <f>CONCATENATE(VLOOKUP(B69,'MSAR Data'!$C$6:$BP$156,23,FALSE)," - ",VLOOKUP(B69,'MSAR Data'!$C$6:$BP$156,27,FALSE))</f>
        <v>518 - 526</v>
      </c>
    </row>
    <row r="70" spans="2:10" ht="16" customHeight="1">
      <c r="B70" s="56" t="s">
        <v>79</v>
      </c>
      <c r="C70" s="57" t="str">
        <f>VLOOKUP(B70,'MSAR Data'!$C$6:$E$156,2,FALSE)</f>
        <v>Norfolk, VA</v>
      </c>
      <c r="D70" s="56" t="str">
        <f>VLOOKUP(B70,'Admission Preferences'!$B$5:$T$155,19,FALSE)</f>
        <v>Some preference</v>
      </c>
      <c r="E70" s="56" t="str">
        <f>VLOOKUP(B70,'MSAR Data'!$C$6:$M$156,11,FALSE)</f>
        <v>Yes</v>
      </c>
      <c r="F70" s="56">
        <f>VLOOKUP(B70,'MSAR Data'!$C$6:$BP$156,65,FALSE)</f>
        <v>0.42000000000000037</v>
      </c>
      <c r="G70" s="56">
        <f>VLOOKUP(B70,'MSAR Data'!$C$6:$BP$156,66,FALSE)</f>
        <v>3</v>
      </c>
      <c r="H70" s="75" t="str">
        <f>CONCATENATE(VLOOKUP(B70,'MSAR Data'!$C$6:$BP$156,28,FALSE)," - ",VLOOKUP(B70,'MSAR Data'!$C$6:$BP$156,32,FALSE))</f>
        <v>3.21 - 3.96</v>
      </c>
      <c r="I70" s="75" t="str">
        <f>CONCATENATE(VLOOKUP(B70,'MSAR Data'!$C$6:$BP$156,33,FALSE)," - ",VLOOKUP(B70,'MSAR Data'!$C$6:$BP$156,37,FALSE))</f>
        <v>3.01 - 3.96</v>
      </c>
      <c r="J70" s="75" t="str">
        <f>CONCATENATE(VLOOKUP(B70,'MSAR Data'!$C$6:$BP$156,23,FALSE)," - ",VLOOKUP(B70,'MSAR Data'!$C$6:$BP$156,27,FALSE))</f>
        <v>507 - 519</v>
      </c>
    </row>
    <row r="71" spans="2:10" ht="16" customHeight="1">
      <c r="B71" s="56" t="s">
        <v>930</v>
      </c>
      <c r="C71" s="57" t="str">
        <f>VLOOKUP(B71,'MSAR Data'!$C$6:$E$156,2,FALSE)</f>
        <v>Greenville, SC</v>
      </c>
      <c r="D71" s="56" t="str">
        <f>VLOOKUP(B71,'Admission Preferences'!$B$5:$T$155,19,FALSE)</f>
        <v>Some preference</v>
      </c>
      <c r="E71" s="56" t="str">
        <f>VLOOKUP(B71,'MSAR Data'!$C$6:$M$156,11,FALSE)</f>
        <v>Yes</v>
      </c>
      <c r="F71" s="56">
        <f>VLOOKUP(B71,'MSAR Data'!$C$6:$BP$156,65,FALSE)</f>
        <v>0.39000000000000012</v>
      </c>
      <c r="G71" s="56">
        <f>VLOOKUP(B71,'MSAR Data'!$C$6:$BP$156,66,FALSE)</f>
        <v>5</v>
      </c>
      <c r="H71" s="75" t="str">
        <f>CONCATENATE(VLOOKUP(B71,'MSAR Data'!$C$6:$BP$156,28,FALSE)," - ",VLOOKUP(B71,'MSAR Data'!$C$6:$BP$156,32,FALSE))</f>
        <v>3.33 - 4</v>
      </c>
      <c r="I71" s="75" t="str">
        <f>CONCATENATE(VLOOKUP(B71,'MSAR Data'!$C$6:$BP$156,33,FALSE)," - ",VLOOKUP(B71,'MSAR Data'!$C$6:$BP$156,37,FALSE))</f>
        <v>3.09 - 4</v>
      </c>
      <c r="J71" s="75" t="str">
        <f>CONCATENATE(VLOOKUP(B71,'MSAR Data'!$C$6:$BP$156,23,FALSE)," - ",VLOOKUP(B71,'MSAR Data'!$C$6:$BP$156,27,FALSE))</f>
        <v>501 - 519</v>
      </c>
    </row>
    <row r="72" spans="2:10" ht="16" customHeight="1">
      <c r="B72" s="56" t="s">
        <v>258</v>
      </c>
      <c r="C72" s="57" t="str">
        <f>VLOOKUP(B72,'MSAR Data'!$C$6:$E$156,2,FALSE)</f>
        <v>Toledo, OH</v>
      </c>
      <c r="D72" s="56" t="str">
        <f>VLOOKUP(B72,'Admission Preferences'!$B$5:$T$155,19,FALSE)</f>
        <v>Some preference</v>
      </c>
      <c r="E72" s="56" t="str">
        <f>VLOOKUP(B72,'MSAR Data'!$C$6:$M$156,11,FALSE)</f>
        <v>Yes</v>
      </c>
      <c r="F72" s="56">
        <f>VLOOKUP(B72,'MSAR Data'!$C$6:$BP$156,65,FALSE)</f>
        <v>0.36000000000000032</v>
      </c>
      <c r="G72" s="56">
        <f>VLOOKUP(B72,'MSAR Data'!$C$6:$BP$156,66,FALSE)</f>
        <v>4</v>
      </c>
      <c r="H72" s="75" t="str">
        <f>CONCATENATE(VLOOKUP(B72,'MSAR Data'!$C$6:$BP$156,28,FALSE)," - ",VLOOKUP(B72,'MSAR Data'!$C$6:$BP$156,32,FALSE))</f>
        <v>3.28 - 3.99</v>
      </c>
      <c r="I72" s="75" t="str">
        <f>CONCATENATE(VLOOKUP(B72,'MSAR Data'!$C$6:$BP$156,33,FALSE)," - ",VLOOKUP(B72,'MSAR Data'!$C$6:$BP$156,37,FALSE))</f>
        <v>3.01 - 3.99</v>
      </c>
      <c r="J72" s="75" t="str">
        <f>CONCATENATE(VLOOKUP(B72,'MSAR Data'!$C$6:$BP$156,23,FALSE)," - ",VLOOKUP(B72,'MSAR Data'!$C$6:$BP$156,27,FALSE))</f>
        <v>504 - 517</v>
      </c>
    </row>
    <row r="73" spans="2:10" ht="16" customHeight="1">
      <c r="B73" s="56" t="s">
        <v>215</v>
      </c>
      <c r="C73" s="57" t="str">
        <f>VLOOKUP(B73,'MSAR Data'!$C$6:$E$156,2,FALSE)</f>
        <v>Piscataway, NJ</v>
      </c>
      <c r="D73" s="56" t="str">
        <f>VLOOKUP(B73,'Admission Preferences'!$B$5:$T$155,19,FALSE)</f>
        <v>Some preference</v>
      </c>
      <c r="E73" s="56" t="str">
        <f>VLOOKUP(B73,'MSAR Data'!$C$6:$M$156,11,FALSE)</f>
        <v>Yes</v>
      </c>
      <c r="F73" s="56">
        <f>VLOOKUP(B73,'MSAR Data'!$C$6:$BP$156,65,FALSE)</f>
        <v>0.31999999999999984</v>
      </c>
      <c r="G73" s="56">
        <f>VLOOKUP(B73,'MSAR Data'!$C$6:$BP$156,66,FALSE)</f>
        <v>3</v>
      </c>
      <c r="H73" s="75" t="str">
        <f>CONCATENATE(VLOOKUP(B73,'MSAR Data'!$C$6:$BP$156,28,FALSE)," - ",VLOOKUP(B73,'MSAR Data'!$C$6:$BP$156,32,FALSE))</f>
        <v>3.37 - 3.95</v>
      </c>
      <c r="I73" s="75" t="str">
        <f>CONCATENATE(VLOOKUP(B73,'MSAR Data'!$C$6:$BP$156,33,FALSE)," - ",VLOOKUP(B73,'MSAR Data'!$C$6:$BP$156,37,FALSE))</f>
        <v>3.14 - 3.96</v>
      </c>
      <c r="J73" s="75" t="str">
        <f>CONCATENATE(VLOOKUP(B73,'MSAR Data'!$C$6:$BP$156,23,FALSE)," - ",VLOOKUP(B73,'MSAR Data'!$C$6:$BP$156,27,FALSE))</f>
        <v>506 - 520</v>
      </c>
    </row>
    <row r="74" spans="2:10" ht="16" customHeight="1">
      <c r="B74" s="56" t="s">
        <v>789</v>
      </c>
      <c r="C74" s="57" t="str">
        <f>VLOOKUP(B74,'MSAR Data'!$C$6:$E$156,2,FALSE)</f>
        <v>Kansas City, KS</v>
      </c>
      <c r="D74" s="56" t="str">
        <f>VLOOKUP(B74,'Admission Preferences'!$B$5:$T$155,19,FALSE)</f>
        <v>Some preference</v>
      </c>
      <c r="E74" s="56" t="str">
        <f>VLOOKUP(B74,'MSAR Data'!$C$6:$M$156,11,FALSE)</f>
        <v>Yes</v>
      </c>
      <c r="F74" s="56">
        <f>VLOOKUP(B74,'MSAR Data'!$C$6:$BP$156,65,FALSE)</f>
        <v>0.30000000000000027</v>
      </c>
      <c r="G74" s="56">
        <f>VLOOKUP(B74,'MSAR Data'!$C$6:$BP$156,66,FALSE)</f>
        <v>4</v>
      </c>
      <c r="H74" s="75" t="str">
        <f>CONCATENATE(VLOOKUP(B74,'MSAR Data'!$C$6:$BP$156,28,FALSE)," - ",VLOOKUP(B74,'MSAR Data'!$C$6:$BP$156,32,FALSE))</f>
        <v>3.56 - 4</v>
      </c>
      <c r="I74" s="75" t="str">
        <f>CONCATENATE(VLOOKUP(B74,'MSAR Data'!$C$6:$BP$156,33,FALSE)," - ",VLOOKUP(B74,'MSAR Data'!$C$6:$BP$156,37,FALSE))</f>
        <v>3.36 - 4</v>
      </c>
      <c r="J74" s="75" t="str">
        <f>CONCATENATE(VLOOKUP(B74,'MSAR Data'!$C$6:$BP$156,23,FALSE)," - ",VLOOKUP(B74,'MSAR Data'!$C$6:$BP$156,27,FALSE))</f>
        <v>503 - 519</v>
      </c>
    </row>
    <row r="75" spans="2:10" ht="16" customHeight="1">
      <c r="B75" s="56" t="s">
        <v>1003</v>
      </c>
      <c r="C75" s="57" t="str">
        <f>VLOOKUP(B75,'MSAR Data'!$C$6:$E$156,2,FALSE)</f>
        <v>Dayton, OH</v>
      </c>
      <c r="D75" s="56" t="str">
        <f>VLOOKUP(B75,'Admission Preferences'!$B$5:$T$155,19,FALSE)</f>
        <v>Some preference</v>
      </c>
      <c r="E75" s="56" t="str">
        <f>VLOOKUP(B75,'MSAR Data'!$C$6:$M$156,11,FALSE)</f>
        <v>Yes</v>
      </c>
      <c r="F75" s="56">
        <f>VLOOKUP(B75,'MSAR Data'!$C$6:$BP$156,65,FALSE)</f>
        <v>0.30000000000000027</v>
      </c>
      <c r="G75" s="56">
        <f>VLOOKUP(B75,'MSAR Data'!$C$6:$BP$156,66,FALSE)</f>
        <v>4</v>
      </c>
      <c r="H75" s="75" t="str">
        <f>CONCATENATE(VLOOKUP(B75,'MSAR Data'!$C$6:$BP$156,28,FALSE)," - ",VLOOKUP(B75,'MSAR Data'!$C$6:$BP$156,32,FALSE))</f>
        <v>3.31 - 3.97</v>
      </c>
      <c r="I75" s="75" t="str">
        <f>CONCATENATE(VLOOKUP(B75,'MSAR Data'!$C$6:$BP$156,33,FALSE)," - ",VLOOKUP(B75,'MSAR Data'!$C$6:$BP$156,37,FALSE))</f>
        <v>3.11 - 3.98</v>
      </c>
      <c r="J75" s="75" t="str">
        <f>CONCATENATE(VLOOKUP(B75,'MSAR Data'!$C$6:$BP$156,23,FALSE)," - ",VLOOKUP(B75,'MSAR Data'!$C$6:$BP$156,27,FALSE))</f>
        <v>500 - 516</v>
      </c>
    </row>
    <row r="76" spans="2:10" ht="16" customHeight="1">
      <c r="B76" s="56" t="s">
        <v>230</v>
      </c>
      <c r="C76" s="57" t="str">
        <f>VLOOKUP(B76,'MSAR Data'!$C$6:$E$156,2,FALSE)</f>
        <v>Syracuse, NY</v>
      </c>
      <c r="D76" s="56" t="str">
        <f>VLOOKUP(B76,'Admission Preferences'!$B$5:$T$155,19,FALSE)</f>
        <v>Some preference</v>
      </c>
      <c r="E76" s="56" t="str">
        <f>VLOOKUP(B76,'MSAR Data'!$C$6:$M$156,11,FALSE)</f>
        <v>Yes</v>
      </c>
      <c r="F76" s="56">
        <f>VLOOKUP(B76,'MSAR Data'!$C$6:$BP$156,65,FALSE)</f>
        <v>0.29000000000000004</v>
      </c>
      <c r="G76" s="56">
        <f>VLOOKUP(B76,'MSAR Data'!$C$6:$BP$156,66,FALSE)</f>
        <v>4</v>
      </c>
      <c r="H76" s="75" t="str">
        <f>CONCATENATE(VLOOKUP(B76,'MSAR Data'!$C$6:$BP$156,28,FALSE)," - ",VLOOKUP(B76,'MSAR Data'!$C$6:$BP$156,32,FALSE))</f>
        <v>3.39 - 3.98</v>
      </c>
      <c r="I76" s="75" t="str">
        <f>CONCATENATE(VLOOKUP(B76,'MSAR Data'!$C$6:$BP$156,33,FALSE)," - ",VLOOKUP(B76,'MSAR Data'!$C$6:$BP$156,37,FALSE))</f>
        <v>3.27 - 3.98</v>
      </c>
      <c r="J76" s="75" t="str">
        <f>CONCATENATE(VLOOKUP(B76,'MSAR Data'!$C$6:$BP$156,23,FALSE)," - ",VLOOKUP(B76,'MSAR Data'!$C$6:$BP$156,27,FALSE))</f>
        <v>506 - 520</v>
      </c>
    </row>
    <row r="77" spans="2:10" ht="16" customHeight="1">
      <c r="B77" s="56" t="s">
        <v>771</v>
      </c>
      <c r="C77" s="57" t="str">
        <f>VLOOKUP(B77,'MSAR Data'!$C$6:$E$156,2,FALSE)</f>
        <v>Chicago, IL</v>
      </c>
      <c r="D77" s="56" t="str">
        <f>VLOOKUP(B77,'Admission Preferences'!$B$5:$T$155,19,FALSE)</f>
        <v>Some preference</v>
      </c>
      <c r="E77" s="56" t="str">
        <f>VLOOKUP(B77,'MSAR Data'!$C$6:$M$156,11,FALSE)</f>
        <v>Yes</v>
      </c>
      <c r="F77" s="56">
        <f>VLOOKUP(B77,'MSAR Data'!$C$6:$BP$156,65,FALSE)</f>
        <v>0.29000000000000004</v>
      </c>
      <c r="G77" s="56">
        <f>VLOOKUP(B77,'MSAR Data'!$C$6:$BP$156,66,FALSE)</f>
        <v>4</v>
      </c>
      <c r="H77" s="75" t="str">
        <f>CONCATENATE(VLOOKUP(B77,'MSAR Data'!$C$6:$BP$156,28,FALSE)," - ",VLOOKUP(B77,'MSAR Data'!$C$6:$BP$156,32,FALSE))</f>
        <v>3.26 - 3.98</v>
      </c>
      <c r="I77" s="75" t="str">
        <f>CONCATENATE(VLOOKUP(B77,'MSAR Data'!$C$6:$BP$156,33,FALSE)," - ",VLOOKUP(B77,'MSAR Data'!$C$6:$BP$156,37,FALSE))</f>
        <v>3.08 - 3.99</v>
      </c>
      <c r="J77" s="75" t="str">
        <f>CONCATENATE(VLOOKUP(B77,'MSAR Data'!$C$6:$BP$156,23,FALSE)," - ",VLOOKUP(B77,'MSAR Data'!$C$6:$BP$156,27,FALSE))</f>
        <v>502 - 519</v>
      </c>
    </row>
    <row r="78" spans="2:10" ht="16" customHeight="1">
      <c r="B78" s="56" t="s">
        <v>983</v>
      </c>
      <c r="C78" s="57" t="str">
        <f>VLOOKUP(B78,'MSAR Data'!$C$6:$E$156,2,FALSE)</f>
        <v>Madison, WI</v>
      </c>
      <c r="D78" s="56" t="str">
        <f>VLOOKUP(B78,'Admission Preferences'!$B$5:$T$155,19,FALSE)</f>
        <v>Some preference</v>
      </c>
      <c r="E78" s="56" t="str">
        <f>VLOOKUP(B78,'MSAR Data'!$C$6:$M$156,11,FALSE)</f>
        <v>Yes</v>
      </c>
      <c r="F78" s="56">
        <f>VLOOKUP(B78,'MSAR Data'!$C$6:$BP$156,65,FALSE)</f>
        <v>0.29000000000000004</v>
      </c>
      <c r="G78" s="56">
        <f>VLOOKUP(B78,'MSAR Data'!$C$6:$BP$156,66,FALSE)</f>
        <v>4</v>
      </c>
      <c r="H78" s="75" t="str">
        <f>CONCATENATE(VLOOKUP(B78,'MSAR Data'!$C$6:$BP$156,28,FALSE)," - ",VLOOKUP(B78,'MSAR Data'!$C$6:$BP$156,32,FALSE))</f>
        <v>3.36 - 3.98</v>
      </c>
      <c r="I78" s="75" t="str">
        <f>CONCATENATE(VLOOKUP(B78,'MSAR Data'!$C$6:$BP$156,33,FALSE)," - ",VLOOKUP(B78,'MSAR Data'!$C$6:$BP$156,37,FALSE))</f>
        <v>3.17 - 3.98</v>
      </c>
      <c r="J78" s="75" t="str">
        <f>CONCATENATE(VLOOKUP(B78,'MSAR Data'!$C$6:$BP$156,23,FALSE)," - ",VLOOKUP(B78,'MSAR Data'!$C$6:$BP$156,27,FALSE))</f>
        <v>504 - 521</v>
      </c>
    </row>
    <row r="79" spans="2:10" ht="16" customHeight="1">
      <c r="B79" s="56" t="s">
        <v>50</v>
      </c>
      <c r="C79" s="57" t="str">
        <f>VLOOKUP(B79,'MSAR Data'!$C$6:$E$156,2,FALSE)</f>
        <v>Boca Raton, FL</v>
      </c>
      <c r="D79" s="56" t="str">
        <f>VLOOKUP(B79,'Admission Preferences'!$B$5:$T$155,19,FALSE)</f>
        <v>Some preference</v>
      </c>
      <c r="E79" s="56" t="str">
        <f>VLOOKUP(B79,'MSAR Data'!$C$6:$M$156,11,FALSE)</f>
        <v>Yes</v>
      </c>
      <c r="F79" s="56">
        <f>VLOOKUP(B79,'MSAR Data'!$C$6:$BP$156,65,FALSE)</f>
        <v>0.29000000000000004</v>
      </c>
      <c r="G79" s="56">
        <f>VLOOKUP(B79,'MSAR Data'!$C$6:$BP$156,66,FALSE)</f>
        <v>2</v>
      </c>
      <c r="H79" s="75" t="str">
        <f>CONCATENATE(VLOOKUP(B79,'MSAR Data'!$C$6:$BP$156,28,FALSE)," - ",VLOOKUP(B79,'MSAR Data'!$C$6:$BP$156,32,FALSE))</f>
        <v>3.51 - 3.99</v>
      </c>
      <c r="I79" s="75" t="str">
        <f>CONCATENATE(VLOOKUP(B79,'MSAR Data'!$C$6:$BP$156,33,FALSE)," - ",VLOOKUP(B79,'MSAR Data'!$C$6:$BP$156,37,FALSE))</f>
        <v>3.31 - 4</v>
      </c>
      <c r="J79" s="75" t="str">
        <f>CONCATENATE(VLOOKUP(B79,'MSAR Data'!$C$6:$BP$156,23,FALSE)," - ",VLOOKUP(B79,'MSAR Data'!$C$6:$BP$156,27,FALSE))</f>
        <v>509 - 518</v>
      </c>
    </row>
    <row r="80" spans="2:10" ht="16" customHeight="1">
      <c r="B80" s="56" t="s">
        <v>673</v>
      </c>
      <c r="C80" s="57" t="str">
        <f>VLOOKUP(B80,'MSAR Data'!$C$6:$E$156,2,FALSE)</f>
        <v>Phoenix, AZ</v>
      </c>
      <c r="D80" s="56" t="str">
        <f>VLOOKUP(B80,'Admission Preferences'!$B$5:$T$155,19,FALSE)</f>
        <v>Some preference</v>
      </c>
      <c r="E80" s="56" t="str">
        <f>VLOOKUP(B80,'MSAR Data'!$C$6:$M$156,11,FALSE)</f>
        <v>Yes</v>
      </c>
      <c r="F80" s="56">
        <f>VLOOKUP(B80,'MSAR Data'!$C$6:$BP$156,65,FALSE)</f>
        <v>0.28000000000000025</v>
      </c>
      <c r="G80" s="56">
        <f>VLOOKUP(B80,'MSAR Data'!$C$6:$BP$156,66,FALSE)</f>
        <v>4</v>
      </c>
      <c r="H80" s="75" t="str">
        <f>CONCATENATE(VLOOKUP(B80,'MSAR Data'!$C$6:$BP$156,28,FALSE)," - ",VLOOKUP(B80,'MSAR Data'!$C$6:$BP$156,32,FALSE))</f>
        <v>3.45 - 4</v>
      </c>
      <c r="I80" s="75" t="str">
        <f>CONCATENATE(VLOOKUP(B80,'MSAR Data'!$C$6:$BP$156,33,FALSE)," - ",VLOOKUP(B80,'MSAR Data'!$C$6:$BP$156,37,FALSE))</f>
        <v>3.32 - 4</v>
      </c>
      <c r="J80" s="75" t="str">
        <f>CONCATENATE(VLOOKUP(B80,'MSAR Data'!$C$6:$BP$156,23,FALSE)," - ",VLOOKUP(B80,'MSAR Data'!$C$6:$BP$156,27,FALSE))</f>
        <v>509 - 521</v>
      </c>
    </row>
    <row r="81" spans="2:10" ht="16" customHeight="1">
      <c r="B81" s="56" t="s">
        <v>181</v>
      </c>
      <c r="C81" s="57" t="str">
        <f>VLOOKUP(B81,'MSAR Data'!$C$6:$E$156,2,FALSE)</f>
        <v>Rootstown, OH</v>
      </c>
      <c r="D81" s="56" t="str">
        <f>VLOOKUP(B81,'Admission Preferences'!$B$5:$T$155,19,FALSE)</f>
        <v>Some preference</v>
      </c>
      <c r="E81" s="56" t="str">
        <f>VLOOKUP(B81,'MSAR Data'!$C$6:$M$156,11,FALSE)</f>
        <v>Yes</v>
      </c>
      <c r="F81" s="56">
        <f>VLOOKUP(B81,'MSAR Data'!$C$6:$BP$156,65,FALSE)</f>
        <v>0.28000000000000025</v>
      </c>
      <c r="G81" s="56">
        <f>VLOOKUP(B81,'MSAR Data'!$C$6:$BP$156,66,FALSE)</f>
        <v>3</v>
      </c>
      <c r="H81" s="75" t="str">
        <f>CONCATENATE(VLOOKUP(B81,'MSAR Data'!$C$6:$BP$156,28,FALSE)," - ",VLOOKUP(B81,'MSAR Data'!$C$6:$BP$156,32,FALSE))</f>
        <v>3.3 - 3.98</v>
      </c>
      <c r="I81" s="75" t="str">
        <f>CONCATENATE(VLOOKUP(B81,'MSAR Data'!$C$6:$BP$156,33,FALSE)," - ",VLOOKUP(B81,'MSAR Data'!$C$6:$BP$156,37,FALSE))</f>
        <v>3.13 - 3.98</v>
      </c>
      <c r="J81" s="75" t="str">
        <f>CONCATENATE(VLOOKUP(B81,'MSAR Data'!$C$6:$BP$156,23,FALSE)," - ",VLOOKUP(B81,'MSAR Data'!$C$6:$BP$156,27,FALSE))</f>
        <v>501 - 517</v>
      </c>
    </row>
    <row r="82" spans="2:10" ht="16" customHeight="1">
      <c r="B82" s="56" t="s">
        <v>781</v>
      </c>
      <c r="C82" s="57" t="str">
        <f>VLOOKUP(B82,'MSAR Data'!$C$6:$E$156,2,FALSE)</f>
        <v>Iowa City, IA</v>
      </c>
      <c r="D82" s="56" t="str">
        <f>VLOOKUP(B82,'Admission Preferences'!$B$5:$T$155,19,FALSE)</f>
        <v>Some preference</v>
      </c>
      <c r="E82" s="56" t="str">
        <f>VLOOKUP(B82,'MSAR Data'!$C$6:$M$156,11,FALSE)</f>
        <v>Yes</v>
      </c>
      <c r="F82" s="56">
        <f>VLOOKUP(B82,'MSAR Data'!$C$6:$BP$156,65,FALSE)</f>
        <v>0.27</v>
      </c>
      <c r="G82" s="56">
        <f>VLOOKUP(B82,'MSAR Data'!$C$6:$BP$156,66,FALSE)</f>
        <v>3</v>
      </c>
      <c r="H82" s="75" t="str">
        <f>CONCATENATE(VLOOKUP(B82,'MSAR Data'!$C$6:$BP$156,28,FALSE)," - ",VLOOKUP(B82,'MSAR Data'!$C$6:$BP$156,32,FALSE))</f>
        <v>3.53 - 4</v>
      </c>
      <c r="I82" s="75" t="str">
        <f>CONCATENATE(VLOOKUP(B82,'MSAR Data'!$C$6:$BP$156,33,FALSE)," - ",VLOOKUP(B82,'MSAR Data'!$C$6:$BP$156,37,FALSE))</f>
        <v>3.43 - 4</v>
      </c>
      <c r="J82" s="75" t="str">
        <f>CONCATENATE(VLOOKUP(B82,'MSAR Data'!$C$6:$BP$156,23,FALSE)," - ",VLOOKUP(B82,'MSAR Data'!$C$6:$BP$156,27,FALSE))</f>
        <v>509 - 523</v>
      </c>
    </row>
    <row r="83" spans="2:10" ht="16" customHeight="1">
      <c r="B83" s="56" t="s">
        <v>48</v>
      </c>
      <c r="C83" s="57" t="str">
        <f>VLOOKUP(B83,'MSAR Data'!$C$6:$E$156,2,FALSE)</f>
        <v>Mt Pleasant, MI</v>
      </c>
      <c r="D83" s="56" t="str">
        <f>VLOOKUP(B83,'Admission Preferences'!$B$5:$T$155,19,FALSE)</f>
        <v>Some preference</v>
      </c>
      <c r="E83" s="56" t="str">
        <f>VLOOKUP(B83,'MSAR Data'!$C$6:$M$156,11,FALSE)</f>
        <v>Yes</v>
      </c>
      <c r="F83" s="56">
        <f>VLOOKUP(B83,'MSAR Data'!$C$6:$BP$156,65,FALSE)</f>
        <v>0.25999999999999979</v>
      </c>
      <c r="G83" s="56">
        <f>VLOOKUP(B83,'MSAR Data'!$C$6:$BP$156,66,FALSE)</f>
        <v>2</v>
      </c>
      <c r="H83" s="75" t="str">
        <f>CONCATENATE(VLOOKUP(B83,'MSAR Data'!$C$6:$BP$156,28,FALSE)," - ",VLOOKUP(B83,'MSAR Data'!$C$6:$BP$156,32,FALSE))</f>
        <v>3.27 - 3.95</v>
      </c>
      <c r="I83" s="75" t="str">
        <f>CONCATENATE(VLOOKUP(B83,'MSAR Data'!$C$6:$BP$156,33,FALSE)," - ",VLOOKUP(B83,'MSAR Data'!$C$6:$BP$156,37,FALSE))</f>
        <v>3.08 - 3.95</v>
      </c>
      <c r="J83" s="75" t="str">
        <f>CONCATENATE(VLOOKUP(B83,'MSAR Data'!$C$6:$BP$156,23,FALSE)," - ",VLOOKUP(B83,'MSAR Data'!$C$6:$BP$156,27,FALSE))</f>
        <v>502 - 516</v>
      </c>
    </row>
    <row r="84" spans="2:10" ht="16" customHeight="1">
      <c r="B84" s="56" t="s">
        <v>195</v>
      </c>
      <c r="C84" s="57" t="str">
        <f>VLOOKUP(B84,'MSAR Data'!$C$6:$E$156,2,FALSE)</f>
        <v>Columbus, OH</v>
      </c>
      <c r="D84" s="56" t="str">
        <f>VLOOKUP(B84,'Admission Preferences'!$B$5:$T$155,19,FALSE)</f>
        <v>Some preference</v>
      </c>
      <c r="E84" s="56" t="str">
        <f>VLOOKUP(B84,'MSAR Data'!$C$6:$M$156,11,FALSE)</f>
        <v>Yes</v>
      </c>
      <c r="F84" s="56">
        <f>VLOOKUP(B84,'MSAR Data'!$C$6:$BP$156,65,FALSE)</f>
        <v>0.25</v>
      </c>
      <c r="G84" s="56">
        <f>VLOOKUP(B84,'MSAR Data'!$C$6:$BP$156,66,FALSE)</f>
        <v>3</v>
      </c>
      <c r="H84" s="75" t="str">
        <f>CONCATENATE(VLOOKUP(B84,'MSAR Data'!$C$6:$BP$156,28,FALSE)," - ",VLOOKUP(B84,'MSAR Data'!$C$6:$BP$156,32,FALSE))</f>
        <v>3.57 - 3.99</v>
      </c>
      <c r="I84" s="75" t="str">
        <f>CONCATENATE(VLOOKUP(B84,'MSAR Data'!$C$6:$BP$156,33,FALSE)," - ",VLOOKUP(B84,'MSAR Data'!$C$6:$BP$156,37,FALSE))</f>
        <v>3.44 - 4</v>
      </c>
      <c r="J84" s="75" t="str">
        <f>CONCATENATE(VLOOKUP(B84,'MSAR Data'!$C$6:$BP$156,23,FALSE)," - ",VLOOKUP(B84,'MSAR Data'!$C$6:$BP$156,27,FALSE))</f>
        <v>509 - 523</v>
      </c>
    </row>
    <row r="85" spans="2:10" ht="16" customHeight="1">
      <c r="B85" s="56" t="s">
        <v>744</v>
      </c>
      <c r="C85" s="57" t="str">
        <f>VLOOKUP(B85,'MSAR Data'!$C$6:$E$156,2,FALSE)</f>
        <v>Aurora, CO</v>
      </c>
      <c r="D85" s="56" t="str">
        <f>VLOOKUP(B85,'Admission Preferences'!$B$5:$T$155,19,FALSE)</f>
        <v>Some preference</v>
      </c>
      <c r="E85" s="56" t="str">
        <f>VLOOKUP(B85,'MSAR Data'!$C$6:$M$156,11,FALSE)</f>
        <v>Yes</v>
      </c>
      <c r="F85" s="56">
        <f>VLOOKUP(B85,'MSAR Data'!$C$6:$BP$156,65,FALSE)</f>
        <v>0.25</v>
      </c>
      <c r="G85" s="56">
        <f>VLOOKUP(B85,'MSAR Data'!$C$6:$BP$156,66,FALSE)</f>
        <v>2</v>
      </c>
      <c r="H85" s="75" t="str">
        <f>CONCATENATE(VLOOKUP(B85,'MSAR Data'!$C$6:$BP$156,28,FALSE)," - ",VLOOKUP(B85,'MSAR Data'!$C$6:$BP$156,32,FALSE))</f>
        <v>3.5 - 3.99</v>
      </c>
      <c r="I85" s="75" t="str">
        <f>CONCATENATE(VLOOKUP(B85,'MSAR Data'!$C$6:$BP$156,33,FALSE)," - ",VLOOKUP(B85,'MSAR Data'!$C$6:$BP$156,37,FALSE))</f>
        <v>3.37 - 4</v>
      </c>
      <c r="J85" s="75" t="str">
        <f>CONCATENATE(VLOOKUP(B85,'MSAR Data'!$C$6:$BP$156,23,FALSE)," - ",VLOOKUP(B85,'MSAR Data'!$C$6:$BP$156,27,FALSE))</f>
        <v>509 - 522</v>
      </c>
    </row>
    <row r="86" spans="2:10" ht="16" customHeight="1">
      <c r="B86" s="56" t="s">
        <v>841</v>
      </c>
      <c r="C86" s="57" t="str">
        <f>VLOOKUP(B86,'MSAR Data'!$C$6:$E$156,2,FALSE)</f>
        <v>Minneapolis, MN</v>
      </c>
      <c r="D86" s="56" t="str">
        <f>VLOOKUP(B86,'Admission Preferences'!$B$5:$T$155,19,FALSE)</f>
        <v>Some preference</v>
      </c>
      <c r="E86" s="56" t="str">
        <f>VLOOKUP(B86,'MSAR Data'!$C$6:$M$156,11,FALSE)</f>
        <v>Yes</v>
      </c>
      <c r="F86" s="56">
        <f>VLOOKUP(B86,'MSAR Data'!$C$6:$BP$156,65,FALSE)</f>
        <v>0.22999999999999998</v>
      </c>
      <c r="G86" s="56">
        <f>VLOOKUP(B86,'MSAR Data'!$C$6:$BP$156,66,FALSE)</f>
        <v>6</v>
      </c>
      <c r="H86" s="75" t="str">
        <f>CONCATENATE(VLOOKUP(B86,'MSAR Data'!$C$6:$BP$156,28,FALSE)," - ",VLOOKUP(B86,'MSAR Data'!$C$6:$BP$156,32,FALSE))</f>
        <v>3.45 - 3.98</v>
      </c>
      <c r="I86" s="75" t="str">
        <f>CONCATENATE(VLOOKUP(B86,'MSAR Data'!$C$6:$BP$156,33,FALSE)," - ",VLOOKUP(B86,'MSAR Data'!$C$6:$BP$156,37,FALSE))</f>
        <v>3.25 - 3.99</v>
      </c>
      <c r="J86" s="75" t="str">
        <f>CONCATENATE(VLOOKUP(B86,'MSAR Data'!$C$6:$BP$156,23,FALSE)," - ",VLOOKUP(B86,'MSAR Data'!$C$6:$BP$156,27,FALSE))</f>
        <v>501 - 520</v>
      </c>
    </row>
    <row r="87" spans="2:10" ht="16" customHeight="1">
      <c r="B87" s="56" t="s">
        <v>663</v>
      </c>
      <c r="C87" s="57" t="str">
        <f>VLOOKUP(B87,'MSAR Data'!$C$6:$E$156,2,FALSE)</f>
        <v>Tucson, AZ</v>
      </c>
      <c r="D87" s="56" t="str">
        <f>VLOOKUP(B87,'Admission Preferences'!$B$5:$T$155,19,FALSE)</f>
        <v>Some preference</v>
      </c>
      <c r="E87" s="56" t="str">
        <f>VLOOKUP(B87,'MSAR Data'!$C$6:$M$156,11,FALSE)</f>
        <v>Yes</v>
      </c>
      <c r="F87" s="56">
        <f>VLOOKUP(B87,'MSAR Data'!$C$6:$BP$156,65,FALSE)</f>
        <v>0.22999999999999998</v>
      </c>
      <c r="G87" s="56">
        <f>VLOOKUP(B87,'MSAR Data'!$C$6:$BP$156,66,FALSE)</f>
        <v>4</v>
      </c>
      <c r="H87" s="75" t="str">
        <f>CONCATENATE(VLOOKUP(B87,'MSAR Data'!$C$6:$BP$156,28,FALSE)," - ",VLOOKUP(B87,'MSAR Data'!$C$6:$BP$156,32,FALSE))</f>
        <v>3.42 - 4</v>
      </c>
      <c r="I87" s="75" t="str">
        <f>CONCATENATE(VLOOKUP(B87,'MSAR Data'!$C$6:$BP$156,33,FALSE)," - ",VLOOKUP(B87,'MSAR Data'!$C$6:$BP$156,37,FALSE))</f>
        <v>3.25 - 4</v>
      </c>
      <c r="J87" s="75" t="str">
        <f>CONCATENATE(VLOOKUP(B87,'MSAR Data'!$C$6:$BP$156,23,FALSE)," - ",VLOOKUP(B87,'MSAR Data'!$C$6:$BP$156,27,FALSE))</f>
        <v>501 - 517</v>
      </c>
    </row>
    <row r="88" spans="2:10" ht="16" customHeight="1">
      <c r="B88" s="56" t="s">
        <v>987</v>
      </c>
      <c r="C88" s="57" t="str">
        <f>VLOOKUP(B88,'MSAR Data'!$C$6:$E$156,2,FALSE)</f>
        <v>Richmond, VA</v>
      </c>
      <c r="D88" s="56" t="str">
        <f>VLOOKUP(B88,'Admission Preferences'!$B$5:$T$155,19,FALSE)</f>
        <v>Some preference</v>
      </c>
      <c r="E88" s="56" t="str">
        <f>VLOOKUP(B88,'MSAR Data'!$C$6:$M$156,11,FALSE)</f>
        <v>Yes</v>
      </c>
      <c r="F88" s="56">
        <f>VLOOKUP(B88,'MSAR Data'!$C$6:$BP$156,65,FALSE)</f>
        <v>0.22999999999999998</v>
      </c>
      <c r="G88" s="56">
        <f>VLOOKUP(B88,'MSAR Data'!$C$6:$BP$156,66,FALSE)</f>
        <v>3</v>
      </c>
      <c r="H88" s="75" t="str">
        <f>CONCATENATE(VLOOKUP(B88,'MSAR Data'!$C$6:$BP$156,28,FALSE)," - ",VLOOKUP(B88,'MSAR Data'!$C$6:$BP$156,32,FALSE))</f>
        <v>3.45 - 3.98</v>
      </c>
      <c r="I88" s="75" t="str">
        <f>CONCATENATE(VLOOKUP(B88,'MSAR Data'!$C$6:$BP$156,33,FALSE)," - ",VLOOKUP(B88,'MSAR Data'!$C$6:$BP$156,37,FALSE))</f>
        <v>3.33 - 3.98</v>
      </c>
      <c r="J88" s="75" t="str">
        <f>CONCATENATE(VLOOKUP(B88,'MSAR Data'!$C$6:$BP$156,23,FALSE)," - ",VLOOKUP(B88,'MSAR Data'!$C$6:$BP$156,27,FALSE))</f>
        <v>508 - 520</v>
      </c>
    </row>
    <row r="89" spans="2:10" ht="16" customHeight="1">
      <c r="B89" s="56" t="s">
        <v>233</v>
      </c>
      <c r="C89" s="57" t="str">
        <f>VLOOKUP(B89,'MSAR Data'!$C$6:$E$156,2,FALSE)</f>
        <v>Brooklyn, NY</v>
      </c>
      <c r="D89" s="56" t="str">
        <f>VLOOKUP(B89,'Admission Preferences'!$B$5:$T$155,19,FALSE)</f>
        <v>Some preference</v>
      </c>
      <c r="E89" s="56" t="str">
        <f>VLOOKUP(B89,'MSAR Data'!$C$6:$M$156,11,FALSE)</f>
        <v>Yes</v>
      </c>
      <c r="F89" s="56">
        <f>VLOOKUP(B89,'MSAR Data'!$C$6:$BP$156,65,FALSE)</f>
        <v>0.21999999999999975</v>
      </c>
      <c r="G89" s="56">
        <f>VLOOKUP(B89,'MSAR Data'!$C$6:$BP$156,66,FALSE)</f>
        <v>3</v>
      </c>
      <c r="H89" s="75" t="str">
        <f>CONCATENATE(VLOOKUP(B89,'MSAR Data'!$C$6:$BP$156,28,FALSE)," - ",VLOOKUP(B89,'MSAR Data'!$C$6:$BP$156,32,FALSE))</f>
        <v>3.41 - 3.96</v>
      </c>
      <c r="I89" s="75" t="str">
        <f>CONCATENATE(VLOOKUP(B89,'MSAR Data'!$C$6:$BP$156,33,FALSE)," - ",VLOOKUP(B89,'MSAR Data'!$C$6:$BP$156,37,FALSE))</f>
        <v>3.24 - 3.97</v>
      </c>
      <c r="J89" s="75" t="str">
        <f>CONCATENATE(VLOOKUP(B89,'MSAR Data'!$C$6:$BP$156,23,FALSE)," - ",VLOOKUP(B89,'MSAR Data'!$C$6:$BP$156,27,FALSE))</f>
        <v>506 - 520</v>
      </c>
    </row>
    <row r="90" spans="2:10" ht="16" customHeight="1">
      <c r="B90" s="56" t="s">
        <v>206</v>
      </c>
      <c r="C90" s="57" t="str">
        <f>VLOOKUP(B90,'MSAR Data'!$C$6:$E$156,2,FALSE)</f>
        <v>Stony Brook, NY</v>
      </c>
      <c r="D90" s="56" t="str">
        <f>VLOOKUP(B90,'Admission Preferences'!$B$5:$T$155,19,FALSE)</f>
        <v>Some preference</v>
      </c>
      <c r="E90" s="56" t="str">
        <f>VLOOKUP(B90,'MSAR Data'!$C$6:$M$156,11,FALSE)</f>
        <v>Yes</v>
      </c>
      <c r="F90" s="56">
        <f>VLOOKUP(B90,'MSAR Data'!$C$6:$BP$156,65,FALSE)</f>
        <v>0.20999999999999996</v>
      </c>
      <c r="G90" s="56">
        <f>VLOOKUP(B90,'MSAR Data'!$C$6:$BP$156,66,FALSE)</f>
        <v>3</v>
      </c>
      <c r="H90" s="75" t="str">
        <f>CONCATENATE(VLOOKUP(B90,'MSAR Data'!$C$6:$BP$156,28,FALSE)," - ",VLOOKUP(B90,'MSAR Data'!$C$6:$BP$156,32,FALSE))</f>
        <v>3.56 - 3.99</v>
      </c>
      <c r="I90" s="75" t="str">
        <f>CONCATENATE(VLOOKUP(B90,'MSAR Data'!$C$6:$BP$156,33,FALSE)," - ",VLOOKUP(B90,'MSAR Data'!$C$6:$BP$156,37,FALSE))</f>
        <v>3.44 - 4</v>
      </c>
      <c r="J90" s="75" t="str">
        <f>CONCATENATE(VLOOKUP(B90,'MSAR Data'!$C$6:$BP$156,23,FALSE)," - ",VLOOKUP(B90,'MSAR Data'!$C$6:$BP$156,27,FALSE))</f>
        <v>510 - 523</v>
      </c>
    </row>
    <row r="91" spans="2:10" ht="16" customHeight="1">
      <c r="B91" s="56" t="s">
        <v>712</v>
      </c>
      <c r="C91" s="57" t="str">
        <f>VLOOKUP(B91,'MSAR Data'!$C$6:$E$156,2,FALSE)</f>
        <v>La Jolla, CA</v>
      </c>
      <c r="D91" s="56" t="str">
        <f>VLOOKUP(B91,'Admission Preferences'!$B$5:$T$155,19,FALSE)</f>
        <v>Some preference</v>
      </c>
      <c r="E91" s="56" t="str">
        <f>VLOOKUP(B91,'MSAR Data'!$C$6:$M$156,11,FALSE)</f>
        <v>Yes</v>
      </c>
      <c r="F91" s="56">
        <f>VLOOKUP(B91,'MSAR Data'!$C$6:$BP$156,65,FALSE)</f>
        <v>0.20999999999999996</v>
      </c>
      <c r="G91" s="56">
        <f>VLOOKUP(B91,'MSAR Data'!$C$6:$BP$156,66,FALSE)</f>
        <v>3</v>
      </c>
      <c r="H91" s="75" t="str">
        <f>CONCATENATE(VLOOKUP(B91,'MSAR Data'!$C$6:$BP$156,28,FALSE)," - ",VLOOKUP(B91,'MSAR Data'!$C$6:$BP$156,32,FALSE))</f>
        <v>3.54 - 3.99</v>
      </c>
      <c r="I91" s="75" t="str">
        <f>CONCATENATE(VLOOKUP(B91,'MSAR Data'!$C$6:$BP$156,33,FALSE)," - ",VLOOKUP(B91,'MSAR Data'!$C$6:$BP$156,37,FALSE))</f>
        <v>3.4 - 4</v>
      </c>
      <c r="J91" s="75" t="str">
        <f>CONCATENATE(VLOOKUP(B91,'MSAR Data'!$C$6:$BP$156,23,FALSE)," - ",VLOOKUP(B91,'MSAR Data'!$C$6:$BP$156,27,FALSE))</f>
        <v>509 - 523</v>
      </c>
    </row>
    <row r="92" spans="2:10" ht="16" customHeight="1">
      <c r="B92" s="56" t="s">
        <v>191</v>
      </c>
      <c r="C92" s="57" t="str">
        <f>VLOOKUP(B92,'MSAR Data'!$C$6:$E$156,2,FALSE)</f>
        <v>Rochester, MI</v>
      </c>
      <c r="D92" s="56" t="str">
        <f>VLOOKUP(B92,'Admission Preferences'!$B$5:$T$155,19,FALSE)</f>
        <v>Some preference</v>
      </c>
      <c r="E92" s="56" t="str">
        <f>VLOOKUP(B92,'MSAR Data'!$C$6:$M$156,11,FALSE)</f>
        <v>Yes</v>
      </c>
      <c r="F92" s="56">
        <f>VLOOKUP(B92,'MSAR Data'!$C$6:$BP$156,65,FALSE)</f>
        <v>0.18999999999999995</v>
      </c>
      <c r="G92" s="56">
        <f>VLOOKUP(B92,'MSAR Data'!$C$6:$BP$156,66,FALSE)</f>
        <v>3</v>
      </c>
      <c r="H92" s="75" t="str">
        <f>CONCATENATE(VLOOKUP(B92,'MSAR Data'!$C$6:$BP$156,28,FALSE)," - ",VLOOKUP(B92,'MSAR Data'!$C$6:$BP$156,32,FALSE))</f>
        <v>3.57 - 3.99</v>
      </c>
      <c r="I92" s="75" t="str">
        <f>CONCATENATE(VLOOKUP(B92,'MSAR Data'!$C$6:$BP$156,33,FALSE)," - ",VLOOKUP(B92,'MSAR Data'!$C$6:$BP$156,37,FALSE))</f>
        <v>3.43 - 4</v>
      </c>
      <c r="J92" s="75" t="str">
        <f>CONCATENATE(VLOOKUP(B92,'MSAR Data'!$C$6:$BP$156,23,FALSE)," - ",VLOOKUP(B92,'MSAR Data'!$C$6:$BP$156,27,FALSE))</f>
        <v>504 - 517</v>
      </c>
    </row>
    <row r="93" spans="2:10" ht="16" customHeight="1">
      <c r="B93" s="56" t="s">
        <v>996</v>
      </c>
      <c r="C93" s="57" t="str">
        <f>VLOOKUP(B93,'MSAR Data'!$C$6:$E$156,2,FALSE)</f>
        <v>Detroit, MI</v>
      </c>
      <c r="D93" s="56" t="str">
        <f>VLOOKUP(B93,'Admission Preferences'!$B$5:$T$155,19,FALSE)</f>
        <v>Some preference</v>
      </c>
      <c r="E93" s="56" t="str">
        <f>VLOOKUP(B93,'MSAR Data'!$C$6:$M$156,11,FALSE)</f>
        <v>Yes</v>
      </c>
      <c r="F93" s="56">
        <f>VLOOKUP(B93,'MSAR Data'!$C$6:$BP$156,65,FALSE)</f>
        <v>0.17999999999999972</v>
      </c>
      <c r="G93" s="56">
        <f>VLOOKUP(B93,'MSAR Data'!$C$6:$BP$156,66,FALSE)</f>
        <v>4</v>
      </c>
      <c r="H93" s="75" t="str">
        <f>CONCATENATE(VLOOKUP(B93,'MSAR Data'!$C$6:$BP$156,28,FALSE)," - ",VLOOKUP(B93,'MSAR Data'!$C$6:$BP$156,32,FALSE))</f>
        <v>3.6 - 3.98</v>
      </c>
      <c r="I93" s="75" t="str">
        <f>CONCATENATE(VLOOKUP(B93,'MSAR Data'!$C$6:$BP$156,33,FALSE)," - ",VLOOKUP(B93,'MSAR Data'!$C$6:$BP$156,37,FALSE))</f>
        <v>3.43 - 3.98</v>
      </c>
      <c r="J93" s="75" t="str">
        <f>CONCATENATE(VLOOKUP(B93,'MSAR Data'!$C$6:$BP$156,23,FALSE)," - ",VLOOKUP(B93,'MSAR Data'!$C$6:$BP$156,27,FALSE))</f>
        <v>506 - 520</v>
      </c>
    </row>
    <row r="94" spans="2:10" ht="16" customHeight="1">
      <c r="B94" s="56" t="s">
        <v>85</v>
      </c>
      <c r="C94" s="57" t="str">
        <f>VLOOKUP(B94,'MSAR Data'!$C$6:$E$156,2,FALSE)</f>
        <v>Miami, FL</v>
      </c>
      <c r="D94" s="56" t="str">
        <f>VLOOKUP(B94,'Admission Preferences'!$B$5:$T$155,19,FALSE)</f>
        <v>Some preference</v>
      </c>
      <c r="E94" s="56" t="str">
        <f>VLOOKUP(B94,'MSAR Data'!$C$6:$M$156,11,FALSE)</f>
        <v>Yes</v>
      </c>
      <c r="F94" s="56">
        <f>VLOOKUP(B94,'MSAR Data'!$C$6:$BP$156,65,FALSE)</f>
        <v>0.16999999999999993</v>
      </c>
      <c r="G94" s="56">
        <f>VLOOKUP(B94,'MSAR Data'!$C$6:$BP$156,66,FALSE)</f>
        <v>3</v>
      </c>
      <c r="H94" s="75" t="str">
        <f>CONCATENATE(VLOOKUP(B94,'MSAR Data'!$C$6:$BP$156,28,FALSE)," - ",VLOOKUP(B94,'MSAR Data'!$C$6:$BP$156,32,FALSE))</f>
        <v>3.5 - 3.99</v>
      </c>
      <c r="I94" s="75" t="str">
        <f>CONCATENATE(VLOOKUP(B94,'MSAR Data'!$C$6:$BP$156,33,FALSE)," - ",VLOOKUP(B94,'MSAR Data'!$C$6:$BP$156,37,FALSE))</f>
        <v>3.4 - 4</v>
      </c>
      <c r="J94" s="75" t="str">
        <f>CONCATENATE(VLOOKUP(B94,'MSAR Data'!$C$6:$BP$156,23,FALSE)," - ",VLOOKUP(B94,'MSAR Data'!$C$6:$BP$156,27,FALSE))</f>
        <v>505 - 518</v>
      </c>
    </row>
    <row r="95" spans="2:10" ht="16" customHeight="1">
      <c r="B95" s="56" t="s">
        <v>716</v>
      </c>
      <c r="C95" s="57" t="str">
        <f>VLOOKUP(B95,'MSAR Data'!$C$6:$E$156,2,FALSE)</f>
        <v>San Francisco, CA</v>
      </c>
      <c r="D95" s="56" t="str">
        <f>VLOOKUP(B95,'Admission Preferences'!$B$5:$T$155,19,FALSE)</f>
        <v>Some preference</v>
      </c>
      <c r="E95" s="56" t="str">
        <f>VLOOKUP(B95,'MSAR Data'!$C$6:$M$156,11,FALSE)</f>
        <v>Yes</v>
      </c>
      <c r="F95" s="56">
        <f>VLOOKUP(B95,'MSAR Data'!$C$6:$BP$156,65,FALSE)</f>
        <v>0.16000000000000014</v>
      </c>
      <c r="G95" s="56">
        <f>VLOOKUP(B95,'MSAR Data'!$C$6:$BP$156,66,FALSE)</f>
        <v>4</v>
      </c>
      <c r="H95" s="75" t="str">
        <f>CONCATENATE(VLOOKUP(B95,'MSAR Data'!$C$6:$BP$156,28,FALSE)," - ",VLOOKUP(B95,'MSAR Data'!$C$6:$BP$156,32,FALSE))</f>
        <v>3.64 - 3.99</v>
      </c>
      <c r="I95" s="75" t="str">
        <f>CONCATENATE(VLOOKUP(B95,'MSAR Data'!$C$6:$BP$156,33,FALSE)," - ",VLOOKUP(B95,'MSAR Data'!$C$6:$BP$156,37,FALSE))</f>
        <v>3.57 - 4</v>
      </c>
      <c r="J95" s="75" t="str">
        <f>CONCATENATE(VLOOKUP(B95,'MSAR Data'!$C$6:$BP$156,23,FALSE)," - ",VLOOKUP(B95,'MSAR Data'!$C$6:$BP$156,27,FALSE))</f>
        <v>509 - 523</v>
      </c>
    </row>
    <row r="96" spans="2:10" ht="16" customHeight="1">
      <c r="B96" s="56" t="s">
        <v>814</v>
      </c>
      <c r="C96" s="57" t="str">
        <f>VLOOKUP(B96,'MSAR Data'!$C$6:$E$156,2,FALSE)</f>
        <v>Baltimore, MD</v>
      </c>
      <c r="D96" s="56" t="str">
        <f>VLOOKUP(B96,'Admission Preferences'!$B$5:$T$155,19,FALSE)</f>
        <v>Some preference</v>
      </c>
      <c r="E96" s="56" t="str">
        <f>VLOOKUP(B96,'MSAR Data'!$C$6:$M$156,11,FALSE)</f>
        <v>Yes</v>
      </c>
      <c r="F96" s="56">
        <f>VLOOKUP(B96,'MSAR Data'!$C$6:$BP$156,65,FALSE)</f>
        <v>0.1599999999999997</v>
      </c>
      <c r="G96" s="56">
        <f>VLOOKUP(B96,'MSAR Data'!$C$6:$BP$156,66,FALSE)</f>
        <v>3</v>
      </c>
      <c r="H96" s="75" t="str">
        <f>CONCATENATE(VLOOKUP(B96,'MSAR Data'!$C$6:$BP$156,28,FALSE)," - ",VLOOKUP(B96,'MSAR Data'!$C$6:$BP$156,32,FALSE))</f>
        <v>3.6 - 3.97</v>
      </c>
      <c r="I96" s="75" t="str">
        <f>CONCATENATE(VLOOKUP(B96,'MSAR Data'!$C$6:$BP$156,33,FALSE)," - ",VLOOKUP(B96,'MSAR Data'!$C$6:$BP$156,37,FALSE))</f>
        <v>3.47 - 3.98</v>
      </c>
      <c r="J96" s="75" t="str">
        <f>CONCATENATE(VLOOKUP(B96,'MSAR Data'!$C$6:$BP$156,23,FALSE)," - ",VLOOKUP(B96,'MSAR Data'!$C$6:$BP$156,27,FALSE))</f>
        <v>507 - 521</v>
      </c>
    </row>
    <row r="97" spans="2:10" ht="16" customHeight="1">
      <c r="B97" s="56" t="s">
        <v>722</v>
      </c>
      <c r="C97" s="57" t="str">
        <f>VLOOKUP(B97,'MSAR Data'!$C$6:$E$156,2,FALSE)</f>
        <v>Orlando, FL</v>
      </c>
      <c r="D97" s="56" t="str">
        <f>VLOOKUP(B97,'Admission Preferences'!$B$5:$T$155,19,FALSE)</f>
        <v>Some preference</v>
      </c>
      <c r="E97" s="56" t="str">
        <f>VLOOKUP(B97,'MSAR Data'!$C$6:$M$156,11,FALSE)</f>
        <v>Yes</v>
      </c>
      <c r="F97" s="56">
        <f>VLOOKUP(B97,'MSAR Data'!$C$6:$BP$156,65,FALSE)</f>
        <v>0.14999999999999991</v>
      </c>
      <c r="G97" s="56">
        <f>VLOOKUP(B97,'MSAR Data'!$C$6:$BP$156,66,FALSE)</f>
        <v>2</v>
      </c>
      <c r="H97" s="75" t="str">
        <f>CONCATENATE(VLOOKUP(B97,'MSAR Data'!$C$6:$BP$156,28,FALSE)," - ",VLOOKUP(B97,'MSAR Data'!$C$6:$BP$156,32,FALSE))</f>
        <v>3.64 - 4</v>
      </c>
      <c r="I97" s="75" t="str">
        <f>CONCATENATE(VLOOKUP(B97,'MSAR Data'!$C$6:$BP$156,33,FALSE)," - ",VLOOKUP(B97,'MSAR Data'!$C$6:$BP$156,37,FALSE))</f>
        <v>3.56 - 4</v>
      </c>
      <c r="J97" s="75" t="str">
        <f>CONCATENATE(VLOOKUP(B97,'MSAR Data'!$C$6:$BP$156,23,FALSE)," - ",VLOOKUP(B97,'MSAR Data'!$C$6:$BP$156,27,FALSE))</f>
        <v>511 - 521</v>
      </c>
    </row>
    <row r="98" spans="2:10" ht="16" customHeight="1">
      <c r="B98" s="56" t="s">
        <v>750</v>
      </c>
      <c r="C98" s="57" t="str">
        <f>VLOOKUP(B98,'MSAR Data'!$C$6:$E$156,2,FALSE)</f>
        <v>Farmington, CT</v>
      </c>
      <c r="D98" s="56" t="str">
        <f>VLOOKUP(B98,'Admission Preferences'!$B$5:$T$155,19,FALSE)</f>
        <v>Some preference</v>
      </c>
      <c r="E98" s="56" t="str">
        <f>VLOOKUP(B98,'MSAR Data'!$C$6:$M$156,11,FALSE)</f>
        <v>Yes</v>
      </c>
      <c r="F98" s="56">
        <f>VLOOKUP(B98,'MSAR Data'!$C$6:$BP$156,65,FALSE)</f>
        <v>0.12000000000000011</v>
      </c>
      <c r="G98" s="56">
        <f>VLOOKUP(B98,'MSAR Data'!$C$6:$BP$156,66,FALSE)</f>
        <v>3</v>
      </c>
      <c r="H98" s="75" t="str">
        <f>CONCATENATE(VLOOKUP(B98,'MSAR Data'!$C$6:$BP$156,28,FALSE)," - ",VLOOKUP(B98,'MSAR Data'!$C$6:$BP$156,32,FALSE))</f>
        <v>3.59 - 3.98</v>
      </c>
      <c r="I98" s="75" t="str">
        <f>CONCATENATE(VLOOKUP(B98,'MSAR Data'!$C$6:$BP$156,33,FALSE)," - ",VLOOKUP(B98,'MSAR Data'!$C$6:$BP$156,37,FALSE))</f>
        <v>3.5 - 3.98</v>
      </c>
      <c r="J98" s="75" t="str">
        <f>CONCATENATE(VLOOKUP(B98,'MSAR Data'!$C$6:$BP$156,23,FALSE)," - ",VLOOKUP(B98,'MSAR Data'!$C$6:$BP$156,27,FALSE))</f>
        <v>506 - 520</v>
      </c>
    </row>
    <row r="99" spans="2:10" ht="16" customHeight="1">
      <c r="B99" s="56" t="s">
        <v>106</v>
      </c>
      <c r="C99" s="57" t="str">
        <f>VLOOKUP(B99,'MSAR Data'!$C$6:$E$156,2,FALSE)</f>
        <v>Washington, DC</v>
      </c>
      <c r="D99" s="56" t="str">
        <f>VLOOKUP(B99,'Admission Preferences'!$B$5:$T$155,19,FALSE)</f>
        <v>Some preference</v>
      </c>
      <c r="E99" s="56" t="str">
        <f>VLOOKUP(B99,'MSAR Data'!$C$6:$M$156,11,FALSE)</f>
        <v>Not provided</v>
      </c>
      <c r="F99" s="56">
        <f>VLOOKUP(B99,'MSAR Data'!$C$6:$BP$156,65,FALSE)</f>
        <v>0.29999999999999982</v>
      </c>
      <c r="G99" s="56">
        <f>VLOOKUP(B99,'MSAR Data'!$C$6:$BP$156,66,FALSE)</f>
        <v>3</v>
      </c>
      <c r="H99" s="75" t="str">
        <f>CONCATENATE(VLOOKUP(B99,'MSAR Data'!$C$6:$BP$156,28,FALSE)," - ",VLOOKUP(B99,'MSAR Data'!$C$6:$BP$156,32,FALSE))</f>
        <v>3.39 - 3.97</v>
      </c>
      <c r="I99" s="75" t="str">
        <f>CONCATENATE(VLOOKUP(B99,'MSAR Data'!$C$6:$BP$156,33,FALSE)," - ",VLOOKUP(B99,'MSAR Data'!$C$6:$BP$156,37,FALSE))</f>
        <v>3.23 - 3.97</v>
      </c>
      <c r="J99" s="75" t="str">
        <f>CONCATENATE(VLOOKUP(B99,'MSAR Data'!$C$6:$BP$156,23,FALSE)," - ",VLOOKUP(B99,'MSAR Data'!$C$6:$BP$156,27,FALSE))</f>
        <v>507 - 520</v>
      </c>
    </row>
    <row r="100" spans="2:10" ht="16" customHeight="1">
      <c r="B100" s="56" t="s">
        <v>107</v>
      </c>
      <c r="C100" s="57" t="str">
        <f>VLOOKUP(B100,'MSAR Data'!$C$6:$E$156,2,FALSE)</f>
        <v>Nutley, NJ</v>
      </c>
      <c r="D100" s="56" t="str">
        <f>VLOOKUP(B100,'Admission Preferences'!$B$5:$T$155,19,FALSE)</f>
        <v>Some preference</v>
      </c>
      <c r="E100" s="56" t="str">
        <f>VLOOKUP(B100,'MSAR Data'!$C$6:$M$156,11,FALSE)</f>
        <v>Not provided</v>
      </c>
      <c r="F100" s="56">
        <f>VLOOKUP(B100,'MSAR Data'!$C$6:$BP$156,65,FALSE)</f>
        <v>0.20000000000000018</v>
      </c>
      <c r="G100" s="56">
        <f>VLOOKUP(B100,'MSAR Data'!$C$6:$BP$156,66,FALSE)</f>
        <v>4</v>
      </c>
      <c r="H100" s="75" t="str">
        <f>CONCATENATE(VLOOKUP(B100,'MSAR Data'!$C$6:$BP$156,28,FALSE)," - ",VLOOKUP(B100,'MSAR Data'!$C$6:$BP$156,32,FALSE))</f>
        <v>3.44 - 3.94</v>
      </c>
      <c r="I100" s="75" t="str">
        <f>CONCATENATE(VLOOKUP(B100,'MSAR Data'!$C$6:$BP$156,33,FALSE)," - ",VLOOKUP(B100,'MSAR Data'!$C$6:$BP$156,37,FALSE))</f>
        <v>3.27 - 3.94</v>
      </c>
      <c r="J100" s="75" t="str">
        <f>CONCATENATE(VLOOKUP(B100,'MSAR Data'!$C$6:$BP$156,23,FALSE)," - ",VLOOKUP(B100,'MSAR Data'!$C$6:$BP$156,27,FALSE))</f>
        <v>507 - 519</v>
      </c>
    </row>
    <row r="101" spans="2:10" ht="16" customHeight="1">
      <c r="B101" s="56" t="s">
        <v>132</v>
      </c>
      <c r="C101" s="57" t="str">
        <f>VLOOKUP(B101,'MSAR Data'!$C$6:$E$156,2,FALSE)</f>
        <v>Philadelphia, PA</v>
      </c>
      <c r="D101" s="56" t="str">
        <f>VLOOKUP(B101,'Admission Preferences'!$B$5:$T$155,19,FALSE)</f>
        <v>Some preference</v>
      </c>
      <c r="E101" s="56" t="str">
        <f>VLOOKUP(B101,'MSAR Data'!$C$6:$M$156,11,FALSE)</f>
        <v>Not provided</v>
      </c>
      <c r="F101" s="56">
        <f>VLOOKUP(B101,'MSAR Data'!$C$6:$BP$156,65,FALSE)</f>
        <v>0.18000000000000016</v>
      </c>
      <c r="G101" s="56">
        <f>VLOOKUP(B101,'MSAR Data'!$C$6:$BP$156,66,FALSE)</f>
        <v>3</v>
      </c>
      <c r="H101" s="75" t="str">
        <f>CONCATENATE(VLOOKUP(B101,'MSAR Data'!$C$6:$BP$156,28,FALSE)," - ",VLOOKUP(B101,'MSAR Data'!$C$6:$BP$156,32,FALSE))</f>
        <v>3.44 - 3.96</v>
      </c>
      <c r="I101" s="75" t="str">
        <f>CONCATENATE(VLOOKUP(B101,'MSAR Data'!$C$6:$BP$156,33,FALSE)," - ",VLOOKUP(B101,'MSAR Data'!$C$6:$BP$156,37,FALSE))</f>
        <v>3.28 - 3.96</v>
      </c>
      <c r="J101" s="75" t="str">
        <f>CONCATENATE(VLOOKUP(B101,'MSAR Data'!$C$6:$BP$156,23,FALSE)," - ",VLOOKUP(B101,'MSAR Data'!$C$6:$BP$156,27,FALSE))</f>
        <v>505 - 519</v>
      </c>
    </row>
    <row r="102" spans="2:10" ht="16" customHeight="1">
      <c r="B102" s="56" t="s">
        <v>24</v>
      </c>
      <c r="C102" s="57" t="str">
        <f>VLOOKUP(B102,'MSAR Data'!$C$6:$E$156,2,FALSE)</f>
        <v>Houston, TX</v>
      </c>
      <c r="D102" s="56" t="str">
        <f>VLOOKUP(B102,'Admission Preferences'!$B$5:$T$155,19,FALSE)</f>
        <v>Some preference</v>
      </c>
      <c r="E102" s="56" t="str">
        <f>VLOOKUP(B102,'MSAR Data'!$C$6:$M$156,11,FALSE)</f>
        <v>Not provided</v>
      </c>
      <c r="F102" s="56">
        <f>VLOOKUP(B102,'MSAR Data'!$C$6:$BP$156,65,FALSE)</f>
        <v>0.16000000000000014</v>
      </c>
      <c r="G102" s="56">
        <f>VLOOKUP(B102,'MSAR Data'!$C$6:$BP$156,66,FALSE)</f>
        <v>4</v>
      </c>
      <c r="H102" s="75" t="str">
        <f>CONCATENATE(VLOOKUP(B102,'MSAR Data'!$C$6:$BP$156,28,FALSE)," - ",VLOOKUP(B102,'MSAR Data'!$C$6:$BP$156,32,FALSE))</f>
        <v>3.68 - 4</v>
      </c>
      <c r="I102" s="75" t="str">
        <f>CONCATENATE(VLOOKUP(B102,'MSAR Data'!$C$6:$BP$156,33,FALSE)," - ",VLOOKUP(B102,'MSAR Data'!$C$6:$BP$156,37,FALSE))</f>
        <v>3.59 - 4</v>
      </c>
      <c r="J102" s="75" t="str">
        <f>CONCATENATE(VLOOKUP(B102,'MSAR Data'!$C$6:$BP$156,23,FALSE)," - ",VLOOKUP(B102,'MSAR Data'!$C$6:$BP$156,27,FALSE))</f>
        <v>511 - 524</v>
      </c>
    </row>
    <row r="103" spans="2:10" ht="16" customHeight="1">
      <c r="B103" s="56" t="s">
        <v>57</v>
      </c>
      <c r="C103" s="57" t="str">
        <f>VLOOKUP(B103,'MSAR Data'!$C$6:$E$156,2,FALSE)</f>
        <v>Camden, NJ</v>
      </c>
      <c r="D103" s="56" t="str">
        <f>VLOOKUP(B103,'Admission Preferences'!$B$5:$T$155,19,FALSE)</f>
        <v>Some preference</v>
      </c>
      <c r="E103" s="56" t="str">
        <f>VLOOKUP(B103,'MSAR Data'!$C$6:$M$156,11,FALSE)</f>
        <v>Not Provided</v>
      </c>
      <c r="F103" s="56">
        <f>VLOOKUP(B103,'MSAR Data'!$C$6:$BP$156,65,FALSE)</f>
        <v>0.12000000000000011</v>
      </c>
      <c r="G103" s="56">
        <f>VLOOKUP(B103,'MSAR Data'!$C$6:$BP$156,66,FALSE)</f>
        <v>2</v>
      </c>
      <c r="H103" s="75" t="str">
        <f>CONCATENATE(VLOOKUP(B103,'MSAR Data'!$C$6:$BP$156,28,FALSE)," - ",VLOOKUP(B103,'MSAR Data'!$C$6:$BP$156,32,FALSE))</f>
        <v>3.62 - 3.98</v>
      </c>
      <c r="I103" s="75" t="str">
        <f>CONCATENATE(VLOOKUP(B103,'MSAR Data'!$C$6:$BP$156,33,FALSE)," - ",VLOOKUP(B103,'MSAR Data'!$C$6:$BP$156,37,FALSE))</f>
        <v>3.5 - 3.98</v>
      </c>
      <c r="J103" s="75" t="str">
        <f>CONCATENATE(VLOOKUP(B103,'MSAR Data'!$C$6:$BP$156,23,FALSE)," - ",VLOOKUP(B103,'MSAR Data'!$C$6:$BP$156,27,FALSE))</f>
        <v>507 - 520</v>
      </c>
    </row>
    <row r="104" spans="2:10" ht="16" customHeight="1">
      <c r="B104" s="56" t="s">
        <v>117</v>
      </c>
      <c r="C104" s="57" t="str">
        <f>VLOOKUP(B104,'MSAR Data'!$C$6:$E$156,2,FALSE)</f>
        <v>Buffalo, NY</v>
      </c>
      <c r="D104" s="56" t="str">
        <f>VLOOKUP(B104,'Admission Preferences'!$B$5:$T$155,19,FALSE)</f>
        <v>Some preference</v>
      </c>
      <c r="E104" s="56" t="str">
        <f>VLOOKUP(B104,'MSAR Data'!$C$6:$M$156,11,FALSE)</f>
        <v>No</v>
      </c>
      <c r="F104" s="56">
        <f>VLOOKUP(B104,'MSAR Data'!$C$6:$BP$156,65,FALSE)</f>
        <v>0.27</v>
      </c>
      <c r="G104" s="56">
        <f>VLOOKUP(B104,'MSAR Data'!$C$6:$BP$156,66,FALSE)</f>
        <v>4</v>
      </c>
      <c r="H104" s="75" t="str">
        <f>CONCATENATE(VLOOKUP(B104,'MSAR Data'!$C$6:$BP$156,28,FALSE)," - ",VLOOKUP(B104,'MSAR Data'!$C$6:$BP$156,32,FALSE))</f>
        <v>3.28 - 3.97</v>
      </c>
      <c r="I104" s="75" t="str">
        <f>CONCATENATE(VLOOKUP(B104,'MSAR Data'!$C$6:$BP$156,33,FALSE)," - ",VLOOKUP(B104,'MSAR Data'!$C$6:$BP$156,37,FALSE))</f>
        <v>3.12 - 3.97</v>
      </c>
      <c r="J104" s="75" t="str">
        <f>CONCATENATE(VLOOKUP(B104,'MSAR Data'!$C$6:$BP$156,23,FALSE)," - ",VLOOKUP(B104,'MSAR Data'!$C$6:$BP$156,27,FALSE))</f>
        <v>503 - 518</v>
      </c>
    </row>
    <row r="105" spans="2:10" ht="16" customHeight="1">
      <c r="B105" s="56" t="s">
        <v>208</v>
      </c>
      <c r="C105" s="57" t="str">
        <f>VLOOKUP(B105,'MSAR Data'!$C$6:$E$156,2,FALSE)</f>
        <v>Burlington, VT</v>
      </c>
      <c r="D105" s="56" t="str">
        <f>VLOOKUP(B105,'Admission Preferences'!$B$5:$T$155,19,FALSE)</f>
        <v>Some preference</v>
      </c>
      <c r="E105" s="56" t="str">
        <f>VLOOKUP(B105,'MSAR Data'!$C$6:$M$156,11,FALSE)</f>
        <v>No</v>
      </c>
      <c r="F105" s="56">
        <f>VLOOKUP(B105,'MSAR Data'!$C$6:$BP$156,65,FALSE)</f>
        <v>0.20999999999999996</v>
      </c>
      <c r="G105" s="56">
        <f>VLOOKUP(B105,'MSAR Data'!$C$6:$BP$156,66,FALSE)</f>
        <v>3</v>
      </c>
      <c r="H105" s="75" t="str">
        <f>CONCATENATE(VLOOKUP(B105,'MSAR Data'!$C$6:$BP$156,28,FALSE)," - ",VLOOKUP(B105,'MSAR Data'!$C$6:$BP$156,32,FALSE))</f>
        <v>3.36 - 3.96</v>
      </c>
      <c r="I105" s="75" t="str">
        <f>CONCATENATE(VLOOKUP(B105,'MSAR Data'!$C$6:$BP$156,33,FALSE)," - ",VLOOKUP(B105,'MSAR Data'!$C$6:$BP$156,37,FALSE))</f>
        <v>3.25 - 3.97</v>
      </c>
      <c r="J105" s="75" t="str">
        <f>CONCATENATE(VLOOKUP(B105,'MSAR Data'!$C$6:$BP$156,23,FALSE)," - ",VLOOKUP(B105,'MSAR Data'!$C$6:$BP$156,27,FALSE))</f>
        <v>507 - 520</v>
      </c>
    </row>
    <row r="106" spans="2:10" ht="16" customHeight="1">
      <c r="B106" s="56" t="s">
        <v>821</v>
      </c>
      <c r="C106" s="57" t="str">
        <f>VLOOKUP(B106,'MSAR Data'!$C$6:$E$156,2,FALSE)</f>
        <v>Worcester, MA</v>
      </c>
      <c r="D106" s="56" t="str">
        <f>VLOOKUP(B106,'Admission Preferences'!$B$5:$T$155,19,FALSE)</f>
        <v>Some preference</v>
      </c>
      <c r="E106" s="56" t="str">
        <f>VLOOKUP(B106,'MSAR Data'!$C$6:$M$156,11,FALSE)</f>
        <v>No</v>
      </c>
      <c r="F106" s="56">
        <f>VLOOKUP(B106,'MSAR Data'!$C$6:$BP$156,65,FALSE)</f>
        <v>0.19999999999999973</v>
      </c>
      <c r="G106" s="56">
        <f>VLOOKUP(B106,'MSAR Data'!$C$6:$BP$156,66,FALSE)</f>
        <v>2</v>
      </c>
      <c r="H106" s="75" t="str">
        <f>CONCATENATE(VLOOKUP(B106,'MSAR Data'!$C$6:$BP$156,28,FALSE)," - ",VLOOKUP(B106,'MSAR Data'!$C$6:$BP$156,32,FALSE))</f>
        <v>3.56 - 3.97</v>
      </c>
      <c r="I106" s="75" t="str">
        <f>CONCATENATE(VLOOKUP(B106,'MSAR Data'!$C$6:$BP$156,33,FALSE)," - ",VLOOKUP(B106,'MSAR Data'!$C$6:$BP$156,37,FALSE))</f>
        <v>3.41 - 3.98</v>
      </c>
      <c r="J106" s="75" t="str">
        <f>CONCATENATE(VLOOKUP(B106,'MSAR Data'!$C$6:$BP$156,23,FALSE)," - ",VLOOKUP(B106,'MSAR Data'!$C$6:$BP$156,27,FALSE))</f>
        <v>510 - 522</v>
      </c>
    </row>
    <row r="107" spans="2:10" ht="16" customHeight="1">
      <c r="B107" s="56" t="s">
        <v>137</v>
      </c>
      <c r="C107" s="57" t="str">
        <f>VLOOKUP(B107,'MSAR Data'!$C$6:$E$156,2,FALSE)</f>
        <v>New Orleans, LA</v>
      </c>
      <c r="D107" s="56" t="str">
        <f>VLOOKUP(B107,'Admission Preferences'!$B$5:$T$155,19,FALSE)</f>
        <v>Strong preference</v>
      </c>
      <c r="E107" s="56" t="str">
        <f>VLOOKUP(B107,'MSAR Data'!$C$6:$M$156,11,FALSE)</f>
        <v>Yes</v>
      </c>
      <c r="F107" s="56">
        <f>VLOOKUP(B107,'MSAR Data'!$C$6:$BP$156,65,FALSE)</f>
        <v>0.39000000000000012</v>
      </c>
      <c r="G107" s="56">
        <f>VLOOKUP(B107,'MSAR Data'!$C$6:$BP$156,66,FALSE)</f>
        <v>3</v>
      </c>
      <c r="H107" s="75" t="str">
        <f>CONCATENATE(VLOOKUP(B107,'MSAR Data'!$C$6:$BP$156,28,FALSE)," - ",VLOOKUP(B107,'MSAR Data'!$C$6:$BP$156,32,FALSE))</f>
        <v>3.23 - 3.99</v>
      </c>
      <c r="I107" s="75" t="str">
        <f>CONCATENATE(VLOOKUP(B107,'MSAR Data'!$C$6:$BP$156,33,FALSE)," - ",VLOOKUP(B107,'MSAR Data'!$C$6:$BP$156,37,FALSE))</f>
        <v>3.09 - 4</v>
      </c>
      <c r="J107" s="75" t="str">
        <f>CONCATENATE(VLOOKUP(B107,'MSAR Data'!$C$6:$BP$156,23,FALSE)," - ",VLOOKUP(B107,'MSAR Data'!$C$6:$BP$156,27,FALSE))</f>
        <v>503 - 517</v>
      </c>
    </row>
    <row r="108" spans="2:10" ht="16" customHeight="1">
      <c r="B108" s="56" t="s">
        <v>993</v>
      </c>
      <c r="C108" s="57" t="str">
        <f>VLOOKUP(B108,'MSAR Data'!$C$6:$E$156,2,FALSE)</f>
        <v>Spokane, WA</v>
      </c>
      <c r="D108" s="56" t="str">
        <f>VLOOKUP(B108,'Admission Preferences'!$B$5:$T$155,19,FALSE)</f>
        <v>Strong preference</v>
      </c>
      <c r="E108" s="56" t="str">
        <f>VLOOKUP(B108,'MSAR Data'!$C$6:$M$156,11,FALSE)</f>
        <v>Yes</v>
      </c>
      <c r="F108" s="56">
        <f>VLOOKUP(B108,'MSAR Data'!$C$6:$BP$156,65,FALSE)</f>
        <v>0.37999999999999989</v>
      </c>
      <c r="G108" s="56">
        <f>VLOOKUP(B108,'MSAR Data'!$C$6:$BP$156,66,FALSE)</f>
        <v>5</v>
      </c>
      <c r="H108" s="75" t="str">
        <f>CONCATENATE(VLOOKUP(B108,'MSAR Data'!$C$6:$BP$156,28,FALSE)," - ",VLOOKUP(B108,'MSAR Data'!$C$6:$BP$156,32,FALSE))</f>
        <v>3.18 - 3.91</v>
      </c>
      <c r="I108" s="75" t="str">
        <f>CONCATENATE(VLOOKUP(B108,'MSAR Data'!$C$6:$BP$156,33,FALSE)," - ",VLOOKUP(B108,'MSAR Data'!$C$6:$BP$156,37,FALSE))</f>
        <v>2.91 - 3.88</v>
      </c>
      <c r="J108" s="75" t="str">
        <f>CONCATENATE(VLOOKUP(B108,'MSAR Data'!$C$6:$BP$156,23,FALSE)," - ",VLOOKUP(B108,'MSAR Data'!$C$6:$BP$156,27,FALSE))</f>
        <v>500 - 517</v>
      </c>
    </row>
    <row r="109" spans="2:10" ht="16" customHeight="1">
      <c r="B109" s="56" t="s">
        <v>33</v>
      </c>
      <c r="C109" s="57" t="str">
        <f>VLOOKUP(B109,'MSAR Data'!$C$6:$E$156,2,FALSE)</f>
        <v>Greenville, NC</v>
      </c>
      <c r="D109" s="56" t="str">
        <f>VLOOKUP(B109,'Admission Preferences'!$B$5:$T$155,19,FALSE)</f>
        <v>Strong preference</v>
      </c>
      <c r="E109" s="56" t="str">
        <f>VLOOKUP(B109,'MSAR Data'!$C$6:$M$156,11,FALSE)</f>
        <v>Yes</v>
      </c>
      <c r="F109" s="56">
        <f>VLOOKUP(B109,'MSAR Data'!$C$6:$BP$156,65,FALSE)</f>
        <v>0.36000000000000032</v>
      </c>
      <c r="G109" s="56">
        <f>VLOOKUP(B109,'MSAR Data'!$C$6:$BP$156,66,FALSE)</f>
        <v>4</v>
      </c>
      <c r="H109" s="75" t="str">
        <f>CONCATENATE(VLOOKUP(B109,'MSAR Data'!$C$6:$BP$156,28,FALSE)," - ",VLOOKUP(B109,'MSAR Data'!$C$6:$BP$156,32,FALSE))</f>
        <v>3.16 - 3.98</v>
      </c>
      <c r="I109" s="75" t="str">
        <f>CONCATENATE(VLOOKUP(B109,'MSAR Data'!$C$6:$BP$156,33,FALSE)," - ",VLOOKUP(B109,'MSAR Data'!$C$6:$BP$156,37,FALSE))</f>
        <v>2.88 - 3.99</v>
      </c>
      <c r="J109" s="75" t="str">
        <f>CONCATENATE(VLOOKUP(B109,'MSAR Data'!$C$6:$BP$156,23,FALSE)," - ",VLOOKUP(B109,'MSAR Data'!$C$6:$BP$156,27,FALSE))</f>
        <v>498 - 517</v>
      </c>
    </row>
    <row r="110" spans="2:10" ht="16" customHeight="1">
      <c r="B110" s="56" t="s">
        <v>804</v>
      </c>
      <c r="C110" s="57" t="str">
        <f>VLOOKUP(B110,'MSAR Data'!$C$6:$E$156,2,FALSE)</f>
        <v>Louisville, KY</v>
      </c>
      <c r="D110" s="56" t="str">
        <f>VLOOKUP(B110,'Admission Preferences'!$B$5:$T$155,19,FALSE)</f>
        <v>Strong preference</v>
      </c>
      <c r="E110" s="56" t="str">
        <f>VLOOKUP(B110,'MSAR Data'!$C$6:$M$156,11,FALSE)</f>
        <v>Yes</v>
      </c>
      <c r="F110" s="56">
        <f>VLOOKUP(B110,'MSAR Data'!$C$6:$BP$156,65,FALSE)</f>
        <v>0.35999999999999988</v>
      </c>
      <c r="G110" s="56">
        <f>VLOOKUP(B110,'MSAR Data'!$C$6:$BP$156,66,FALSE)</f>
        <v>4</v>
      </c>
      <c r="H110" s="75" t="str">
        <f>CONCATENATE(VLOOKUP(B110,'MSAR Data'!$C$6:$BP$156,28,FALSE)," - ",VLOOKUP(B110,'MSAR Data'!$C$6:$BP$156,32,FALSE))</f>
        <v>3.27 - 3.98</v>
      </c>
      <c r="I110" s="75" t="str">
        <f>CONCATENATE(VLOOKUP(B110,'MSAR Data'!$C$6:$BP$156,33,FALSE)," - ",VLOOKUP(B110,'MSAR Data'!$C$6:$BP$156,37,FALSE))</f>
        <v>3.06 - 3.99</v>
      </c>
      <c r="J110" s="75" t="str">
        <f>CONCATENATE(VLOOKUP(B110,'MSAR Data'!$C$6:$BP$156,23,FALSE)," - ",VLOOKUP(B110,'MSAR Data'!$C$6:$BP$156,27,FALSE))</f>
        <v>501 - 516</v>
      </c>
    </row>
    <row r="111" spans="2:10" ht="16" customHeight="1">
      <c r="B111" s="56" t="s">
        <v>932</v>
      </c>
      <c r="C111" s="57" t="str">
        <f>VLOOKUP(B111,'MSAR Data'!$C$6:$E$156,2,FALSE)</f>
        <v>Sioux Falls, SD</v>
      </c>
      <c r="D111" s="56" t="str">
        <f>VLOOKUP(B111,'Admission Preferences'!$B$5:$T$155,19,FALSE)</f>
        <v>Strong preference</v>
      </c>
      <c r="E111" s="56" t="str">
        <f>VLOOKUP(B111,'MSAR Data'!$C$6:$M$156,11,FALSE)</f>
        <v>Yes</v>
      </c>
      <c r="F111" s="56">
        <f>VLOOKUP(B111,'MSAR Data'!$C$6:$BP$156,65,FALSE)</f>
        <v>0.33999999999999986</v>
      </c>
      <c r="G111" s="56">
        <f>VLOOKUP(B111,'MSAR Data'!$C$6:$BP$156,66,FALSE)</f>
        <v>3</v>
      </c>
      <c r="H111" s="75" t="str">
        <f>CONCATENATE(VLOOKUP(B111,'MSAR Data'!$C$6:$BP$156,28,FALSE)," - ",VLOOKUP(B111,'MSAR Data'!$C$6:$BP$156,32,FALSE))</f>
        <v>3.34 - 3.97</v>
      </c>
      <c r="I111" s="75" t="str">
        <f>CONCATENATE(VLOOKUP(B111,'MSAR Data'!$C$6:$BP$156,33,FALSE)," - ",VLOOKUP(B111,'MSAR Data'!$C$6:$BP$156,37,FALSE))</f>
        <v>3.06 - 3.96</v>
      </c>
      <c r="J111" s="75" t="str">
        <f>CONCATENATE(VLOOKUP(B111,'MSAR Data'!$C$6:$BP$156,23,FALSE)," - ",VLOOKUP(B111,'MSAR Data'!$C$6:$BP$156,27,FALSE))</f>
        <v>501 - 516</v>
      </c>
    </row>
    <row r="112" spans="2:10" ht="16" customHeight="1">
      <c r="B112" s="56" t="s">
        <v>144</v>
      </c>
      <c r="C112" s="57" t="str">
        <f>VLOOKUP(B112,'MSAR Data'!$C$6:$E$156,2,FALSE)</f>
        <v>Huntington, WV</v>
      </c>
      <c r="D112" s="56" t="str">
        <f>VLOOKUP(B112,'Admission Preferences'!$B$5:$T$155,19,FALSE)</f>
        <v>Strong preference</v>
      </c>
      <c r="E112" s="56" t="str">
        <f>VLOOKUP(B112,'MSAR Data'!$C$6:$M$156,11,FALSE)</f>
        <v>Yes</v>
      </c>
      <c r="F112" s="56">
        <f>VLOOKUP(B112,'MSAR Data'!$C$6:$BP$156,65,FALSE)</f>
        <v>0.33000000000000007</v>
      </c>
      <c r="G112" s="56">
        <f>VLOOKUP(B112,'MSAR Data'!$C$6:$BP$156,66,FALSE)</f>
        <v>3</v>
      </c>
      <c r="H112" s="75" t="str">
        <f>CONCATENATE(VLOOKUP(B112,'MSAR Data'!$C$6:$BP$156,28,FALSE)," - ",VLOOKUP(B112,'MSAR Data'!$C$6:$BP$156,32,FALSE))</f>
        <v>3.24 - 4</v>
      </c>
      <c r="I112" s="75" t="str">
        <f>CONCATENATE(VLOOKUP(B112,'MSAR Data'!$C$6:$BP$156,33,FALSE)," - ",VLOOKUP(B112,'MSAR Data'!$C$6:$BP$156,37,FALSE))</f>
        <v>3 - 4</v>
      </c>
      <c r="J112" s="75" t="str">
        <f>CONCATENATE(VLOOKUP(B112,'MSAR Data'!$C$6:$BP$156,23,FALSE)," - ",VLOOKUP(B112,'MSAR Data'!$C$6:$BP$156,27,FALSE))</f>
        <v>498 - 514</v>
      </c>
    </row>
    <row r="113" spans="2:10" ht="16" customHeight="1">
      <c r="B113" s="56" t="s">
        <v>223</v>
      </c>
      <c r="C113" s="57" t="str">
        <f>VLOOKUP(B113,'MSAR Data'!$C$6:$E$156,2,FALSE)</f>
        <v>Springfield, IL</v>
      </c>
      <c r="D113" s="56" t="str">
        <f>VLOOKUP(B113,'Admission Preferences'!$B$5:$T$155,19,FALSE)</f>
        <v>Strong preference</v>
      </c>
      <c r="E113" s="56" t="str">
        <f>VLOOKUP(B113,'MSAR Data'!$C$6:$M$156,11,FALSE)</f>
        <v>Yes</v>
      </c>
      <c r="F113" s="56">
        <f>VLOOKUP(B113,'MSAR Data'!$C$6:$BP$156,65,FALSE)</f>
        <v>0.33000000000000007</v>
      </c>
      <c r="G113" s="56">
        <f>VLOOKUP(B113,'MSAR Data'!$C$6:$BP$156,66,FALSE)</f>
        <v>2</v>
      </c>
      <c r="H113" s="75" t="str">
        <f>CONCATENATE(VLOOKUP(B113,'MSAR Data'!$C$6:$BP$156,28,FALSE)," - ",VLOOKUP(B113,'MSAR Data'!$C$6:$BP$156,32,FALSE))</f>
        <v>3.3 - 4</v>
      </c>
      <c r="I113" s="75" t="str">
        <f>CONCATENATE(VLOOKUP(B113,'MSAR Data'!$C$6:$BP$156,33,FALSE)," - ",VLOOKUP(B113,'MSAR Data'!$C$6:$BP$156,37,FALSE))</f>
        <v>3.1 - 4</v>
      </c>
      <c r="J113" s="75" t="str">
        <f>CONCATENATE(VLOOKUP(B113,'MSAR Data'!$C$6:$BP$156,23,FALSE)," - ",VLOOKUP(B113,'MSAR Data'!$C$6:$BP$156,27,FALSE))</f>
        <v>502 - 517</v>
      </c>
    </row>
    <row r="114" spans="2:10" ht="16" customHeight="1">
      <c r="B114" s="56" t="s">
        <v>849</v>
      </c>
      <c r="C114" s="57" t="str">
        <f>VLOOKUP(B114,'MSAR Data'!$C$6:$E$156,2,FALSE)</f>
        <v>Jackson, MS</v>
      </c>
      <c r="D114" s="56" t="str">
        <f>VLOOKUP(B114,'Admission Preferences'!$B$5:$T$155,19,FALSE)</f>
        <v>Strong preference</v>
      </c>
      <c r="E114" s="56" t="str">
        <f>VLOOKUP(B114,'MSAR Data'!$C$6:$M$156,11,FALSE)</f>
        <v>Yes</v>
      </c>
      <c r="F114" s="56">
        <f>VLOOKUP(B114,'MSAR Data'!$C$6:$BP$156,65,FALSE)</f>
        <v>0.31999999999999984</v>
      </c>
      <c r="G114" s="56">
        <f>VLOOKUP(B114,'MSAR Data'!$C$6:$BP$156,66,FALSE)</f>
        <v>4</v>
      </c>
      <c r="H114" s="75" t="str">
        <f>CONCATENATE(VLOOKUP(B114,'MSAR Data'!$C$6:$BP$156,28,FALSE)," - ",VLOOKUP(B114,'MSAR Data'!$C$6:$BP$156,32,FALSE))</f>
        <v>3.4 - 4</v>
      </c>
      <c r="I114" s="75" t="str">
        <f>CONCATENATE(VLOOKUP(B114,'MSAR Data'!$C$6:$BP$156,33,FALSE)," - ",VLOOKUP(B114,'MSAR Data'!$C$6:$BP$156,37,FALSE))</f>
        <v>3.24 - 4</v>
      </c>
      <c r="J114" s="75" t="str">
        <f>CONCATENATE(VLOOKUP(B114,'MSAR Data'!$C$6:$BP$156,23,FALSE)," - ",VLOOKUP(B114,'MSAR Data'!$C$6:$BP$156,27,FALSE))</f>
        <v>499 - 516</v>
      </c>
    </row>
    <row r="115" spans="2:10" ht="16" customHeight="1">
      <c r="B115" s="56" t="s">
        <v>761</v>
      </c>
      <c r="C115" s="57" t="str">
        <f>VLOOKUP(B115,'MSAR Data'!$C$6:$E$156,2,FALSE)</f>
        <v>Honolulu, HI</v>
      </c>
      <c r="D115" s="56" t="str">
        <f>VLOOKUP(B115,'Admission Preferences'!$B$5:$T$155,19,FALSE)</f>
        <v>Strong preference</v>
      </c>
      <c r="E115" s="56" t="str">
        <f>VLOOKUP(B115,'MSAR Data'!$C$6:$M$156,11,FALSE)</f>
        <v>Yes</v>
      </c>
      <c r="F115" s="56">
        <f>VLOOKUP(B115,'MSAR Data'!$C$6:$BP$156,65,FALSE)</f>
        <v>0.31999999999999984</v>
      </c>
      <c r="G115" s="56">
        <f>VLOOKUP(B115,'MSAR Data'!$C$6:$BP$156,66,FALSE)</f>
        <v>2</v>
      </c>
      <c r="H115" s="75" t="str">
        <f>CONCATENATE(VLOOKUP(B115,'MSAR Data'!$C$6:$BP$156,28,FALSE)," - ",VLOOKUP(B115,'MSAR Data'!$C$6:$BP$156,32,FALSE))</f>
        <v>3.46 - 3.98</v>
      </c>
      <c r="I115" s="75" t="str">
        <f>CONCATENATE(VLOOKUP(B115,'MSAR Data'!$C$6:$BP$156,33,FALSE)," - ",VLOOKUP(B115,'MSAR Data'!$C$6:$BP$156,37,FALSE))</f>
        <v>3.27 - 3.99</v>
      </c>
      <c r="J115" s="75" t="str">
        <f>CONCATENATE(VLOOKUP(B115,'MSAR Data'!$C$6:$BP$156,23,FALSE)," - ",VLOOKUP(B115,'MSAR Data'!$C$6:$BP$156,27,FALSE))</f>
        <v>509 - 520</v>
      </c>
    </row>
    <row r="116" spans="2:10" ht="16" customHeight="1">
      <c r="B116" s="56" t="s">
        <v>166</v>
      </c>
      <c r="C116" s="57" t="str">
        <f>VLOOKUP(B116,'MSAR Data'!$C$6:$E$156,2,FALSE)</f>
        <v>East Lansing, MI</v>
      </c>
      <c r="D116" s="56" t="str">
        <f>VLOOKUP(B116,'Admission Preferences'!$B$5:$T$155,19,FALSE)</f>
        <v>Strong preference</v>
      </c>
      <c r="E116" s="56" t="str">
        <f>VLOOKUP(B116,'MSAR Data'!$C$6:$M$156,11,FALSE)</f>
        <v>Yes</v>
      </c>
      <c r="F116" s="56">
        <f>VLOOKUP(B116,'MSAR Data'!$C$6:$BP$156,65,FALSE)</f>
        <v>0.31000000000000005</v>
      </c>
      <c r="G116" s="56">
        <f>VLOOKUP(B116,'MSAR Data'!$C$6:$BP$156,66,FALSE)</f>
        <v>3</v>
      </c>
      <c r="H116" s="75" t="str">
        <f>CONCATENATE(VLOOKUP(B116,'MSAR Data'!$C$6:$BP$156,28,FALSE)," - ",VLOOKUP(B116,'MSAR Data'!$C$6:$BP$156,32,FALSE))</f>
        <v>3.26 - 3.98</v>
      </c>
      <c r="I116" s="75" t="str">
        <f>CONCATENATE(VLOOKUP(B116,'MSAR Data'!$C$6:$BP$156,33,FALSE)," - ",VLOOKUP(B116,'MSAR Data'!$C$6:$BP$156,37,FALSE))</f>
        <v>3.11 - 3.98</v>
      </c>
      <c r="J116" s="75" t="str">
        <f>CONCATENATE(VLOOKUP(B116,'MSAR Data'!$C$6:$BP$156,23,FALSE)," - ",VLOOKUP(B116,'MSAR Data'!$C$6:$BP$156,27,FALSE))</f>
        <v>502 - 518</v>
      </c>
    </row>
    <row r="117" spans="2:10" ht="16" customHeight="1">
      <c r="B117" s="56" t="s">
        <v>798</v>
      </c>
      <c r="C117" s="57" t="str">
        <f>VLOOKUP(B117,'MSAR Data'!$C$6:$E$156,2,FALSE)</f>
        <v>Lexington, KY</v>
      </c>
      <c r="D117" s="56" t="str">
        <f>VLOOKUP(B117,'Admission Preferences'!$B$5:$T$155,19,FALSE)</f>
        <v>Strong preference</v>
      </c>
      <c r="E117" s="56" t="str">
        <f>VLOOKUP(B117,'MSAR Data'!$C$6:$M$156,11,FALSE)</f>
        <v>Yes</v>
      </c>
      <c r="F117" s="56">
        <f>VLOOKUP(B117,'MSAR Data'!$C$6:$BP$156,65,FALSE)</f>
        <v>0.31000000000000005</v>
      </c>
      <c r="G117" s="56">
        <f>VLOOKUP(B117,'MSAR Data'!$C$6:$BP$156,66,FALSE)</f>
        <v>3</v>
      </c>
      <c r="H117" s="75" t="str">
        <f>CONCATENATE(VLOOKUP(B117,'MSAR Data'!$C$6:$BP$156,28,FALSE)," - ",VLOOKUP(B117,'MSAR Data'!$C$6:$BP$156,32,FALSE))</f>
        <v>3.48 - 4</v>
      </c>
      <c r="I117" s="75" t="str">
        <f>CONCATENATE(VLOOKUP(B117,'MSAR Data'!$C$6:$BP$156,33,FALSE)," - ",VLOOKUP(B117,'MSAR Data'!$C$6:$BP$156,37,FALSE))</f>
        <v>3.26 - 4</v>
      </c>
      <c r="J117" s="75" t="str">
        <f>CONCATENATE(VLOOKUP(B117,'MSAR Data'!$C$6:$BP$156,23,FALSE)," - ",VLOOKUP(B117,'MSAR Data'!$C$6:$BP$156,27,FALSE))</f>
        <v>500 - 516</v>
      </c>
    </row>
    <row r="118" spans="2:10" ht="16" customHeight="1">
      <c r="B118" s="56" t="s">
        <v>74</v>
      </c>
      <c r="C118" s="57" t="str">
        <f>VLOOKUP(B118,'MSAR Data'!$C$6:$E$156,2,FALSE)</f>
        <v>Johnson City, TN</v>
      </c>
      <c r="D118" s="56" t="str">
        <f>VLOOKUP(B118,'Admission Preferences'!$B$5:$T$155,19,FALSE)</f>
        <v>Strong preference</v>
      </c>
      <c r="E118" s="56" t="str">
        <f>VLOOKUP(B118,'MSAR Data'!$C$6:$M$156,11,FALSE)</f>
        <v>Yes</v>
      </c>
      <c r="F118" s="56">
        <f>VLOOKUP(B118,'MSAR Data'!$C$6:$BP$156,65,FALSE)</f>
        <v>0.29000000000000004</v>
      </c>
      <c r="G118" s="56">
        <f>VLOOKUP(B118,'MSAR Data'!$C$6:$BP$156,66,FALSE)</f>
        <v>3</v>
      </c>
      <c r="H118" s="75" t="str">
        <f>CONCATENATE(VLOOKUP(B118,'MSAR Data'!$C$6:$BP$156,28,FALSE)," - ",VLOOKUP(B118,'MSAR Data'!$C$6:$BP$156,32,FALSE))</f>
        <v>3.4 - 3.98</v>
      </c>
      <c r="I118" s="75" t="str">
        <f>CONCATENATE(VLOOKUP(B118,'MSAR Data'!$C$6:$BP$156,33,FALSE)," - ",VLOOKUP(B118,'MSAR Data'!$C$6:$BP$156,37,FALSE))</f>
        <v>3.2 - 4</v>
      </c>
      <c r="J118" s="75" t="str">
        <f>CONCATENATE(VLOOKUP(B118,'MSAR Data'!$C$6:$BP$156,23,FALSE)," - ",VLOOKUP(B118,'MSAR Data'!$C$6:$BP$156,27,FALSE))</f>
        <v>501 - 516</v>
      </c>
    </row>
    <row r="119" spans="2:10" ht="16" customHeight="1">
      <c r="B119" s="56" t="s">
        <v>877</v>
      </c>
      <c r="C119" s="57" t="str">
        <f>VLOOKUP(B119,'MSAR Data'!$C$6:$E$156,2,FALSE)</f>
        <v>Reno, NV</v>
      </c>
      <c r="D119" s="56" t="str">
        <f>VLOOKUP(B119,'Admission Preferences'!$B$5:$T$155,19,FALSE)</f>
        <v>Strong preference</v>
      </c>
      <c r="E119" s="56" t="str">
        <f>VLOOKUP(B119,'MSAR Data'!$C$6:$M$156,11,FALSE)</f>
        <v>Yes</v>
      </c>
      <c r="F119" s="56">
        <f>VLOOKUP(B119,'MSAR Data'!$C$6:$BP$156,65,FALSE)</f>
        <v>0.28000000000000025</v>
      </c>
      <c r="G119" s="56">
        <f>VLOOKUP(B119,'MSAR Data'!$C$6:$BP$156,66,FALSE)</f>
        <v>4</v>
      </c>
      <c r="H119" s="75" t="str">
        <f>CONCATENATE(VLOOKUP(B119,'MSAR Data'!$C$6:$BP$156,28,FALSE)," - ",VLOOKUP(B119,'MSAR Data'!$C$6:$BP$156,32,FALSE))</f>
        <v>3.3 - 3.99</v>
      </c>
      <c r="I119" s="75" t="str">
        <f>CONCATENATE(VLOOKUP(B119,'MSAR Data'!$C$6:$BP$156,33,FALSE)," - ",VLOOKUP(B119,'MSAR Data'!$C$6:$BP$156,37,FALSE))</f>
        <v>3.11 - 3.99</v>
      </c>
      <c r="J119" s="75" t="str">
        <f>CONCATENATE(VLOOKUP(B119,'MSAR Data'!$C$6:$BP$156,23,FALSE)," - ",VLOOKUP(B119,'MSAR Data'!$C$6:$BP$156,27,FALSE))</f>
        <v>501 - 516</v>
      </c>
    </row>
    <row r="120" spans="2:10" ht="16" customHeight="1">
      <c r="B120" s="56" t="s">
        <v>38</v>
      </c>
      <c r="C120" s="57" t="str">
        <f>VLOOKUP(B120,'MSAR Data'!$C$6:$E$156,2,FALSE)</f>
        <v>Colton, CA</v>
      </c>
      <c r="D120" s="56" t="str">
        <f>VLOOKUP(B120,'Admission Preferences'!$B$5:$T$155,19,FALSE)</f>
        <v>Strong preference</v>
      </c>
      <c r="E120" s="56" t="str">
        <f>VLOOKUP(B120,'MSAR Data'!$C$6:$M$156,11,FALSE)</f>
        <v>Yes</v>
      </c>
      <c r="F120" s="56">
        <f>VLOOKUP(B120,'MSAR Data'!$C$6:$BP$156,65,FALSE)</f>
        <v>0.27</v>
      </c>
      <c r="G120" s="56">
        <f>VLOOKUP(B120,'MSAR Data'!$C$6:$BP$156,66,FALSE)</f>
        <v>3</v>
      </c>
      <c r="H120" s="75" t="str">
        <f>CONCATENATE(VLOOKUP(B120,'MSAR Data'!$C$6:$BP$156,28,FALSE)," - ",VLOOKUP(B120,'MSAR Data'!$C$6:$BP$156,32,FALSE))</f>
        <v>3.33 - 3.96</v>
      </c>
      <c r="I120" s="75" t="str">
        <f>CONCATENATE(VLOOKUP(B120,'MSAR Data'!$C$6:$BP$156,33,FALSE)," - ",VLOOKUP(B120,'MSAR Data'!$C$6:$BP$156,37,FALSE))</f>
        <v>3.19 - 3.95</v>
      </c>
      <c r="J120" s="75" t="str">
        <f>CONCATENATE(VLOOKUP(B120,'MSAR Data'!$C$6:$BP$156,23,FALSE)," - ",VLOOKUP(B120,'MSAR Data'!$C$6:$BP$156,27,FALSE))</f>
        <v>508 - 520</v>
      </c>
    </row>
    <row r="121" spans="2:10" ht="16" customHeight="1">
      <c r="B121" s="56" t="s">
        <v>654</v>
      </c>
      <c r="C121" s="57" t="str">
        <f>VLOOKUP(B121,'MSAR Data'!$C$6:$E$156,2,FALSE)</f>
        <v>Birmingham, AL</v>
      </c>
      <c r="D121" s="56" t="str">
        <f>VLOOKUP(B121,'Admission Preferences'!$B$5:$T$155,19,FALSE)</f>
        <v>Strong preference</v>
      </c>
      <c r="E121" s="56" t="str">
        <f>VLOOKUP(B121,'MSAR Data'!$C$6:$M$156,11,FALSE)</f>
        <v>Yes</v>
      </c>
      <c r="F121" s="56">
        <f>VLOOKUP(B121,'MSAR Data'!$C$6:$BP$156,65,FALSE)</f>
        <v>0.25999999999999979</v>
      </c>
      <c r="G121" s="56">
        <f>VLOOKUP(B121,'MSAR Data'!$C$6:$BP$156,66,FALSE)</f>
        <v>6</v>
      </c>
      <c r="H121" s="75" t="str">
        <f>CONCATENATE(VLOOKUP(B121,'MSAR Data'!$C$6:$BP$156,28,FALSE)," - ",VLOOKUP(B121,'MSAR Data'!$C$6:$BP$156,32,FALSE))</f>
        <v>3.51 - 4</v>
      </c>
      <c r="I121" s="75" t="str">
        <f>CONCATENATE(VLOOKUP(B121,'MSAR Data'!$C$6:$BP$156,33,FALSE)," - ",VLOOKUP(B121,'MSAR Data'!$C$6:$BP$156,37,FALSE))</f>
        <v>3.33 - 4</v>
      </c>
      <c r="J121" s="75" t="str">
        <f>CONCATENATE(VLOOKUP(B121,'MSAR Data'!$C$6:$BP$156,23,FALSE)," - ",VLOOKUP(B121,'MSAR Data'!$C$6:$BP$156,27,FALSE))</f>
        <v>499 - 518</v>
      </c>
    </row>
    <row r="122" spans="2:10" ht="16" customHeight="1">
      <c r="B122" s="56" t="s">
        <v>112</v>
      </c>
      <c r="C122" s="57" t="str">
        <f>VLOOKUP(B122,'MSAR Data'!$C$6:$E$156,2,FALSE)</f>
        <v>Washington, DC</v>
      </c>
      <c r="D122" s="56" t="str">
        <f>VLOOKUP(B122,'Admission Preferences'!$B$5:$T$155,19,FALSE)</f>
        <v>Strong preference</v>
      </c>
      <c r="E122" s="56" t="str">
        <f>VLOOKUP(B122,'MSAR Data'!$C$6:$M$156,11,FALSE)</f>
        <v>Yes</v>
      </c>
      <c r="F122" s="56">
        <f>VLOOKUP(B122,'MSAR Data'!$C$6:$BP$156,65,FALSE)</f>
        <v>0.25999999999999979</v>
      </c>
      <c r="G122" s="56">
        <f>VLOOKUP(B122,'MSAR Data'!$C$6:$BP$156,66,FALSE)</f>
        <v>4</v>
      </c>
      <c r="H122" s="75" t="str">
        <f>CONCATENATE(VLOOKUP(B122,'MSAR Data'!$C$6:$BP$156,28,FALSE)," - ",VLOOKUP(B122,'MSAR Data'!$C$6:$BP$156,32,FALSE))</f>
        <v>3.17 - 3.91</v>
      </c>
      <c r="I122" s="75" t="str">
        <f>CONCATENATE(VLOOKUP(B122,'MSAR Data'!$C$6:$BP$156,33,FALSE)," - ",VLOOKUP(B122,'MSAR Data'!$C$6:$BP$156,37,FALSE))</f>
        <v>2.99 - 3.9</v>
      </c>
      <c r="J122" s="75" t="str">
        <f>CONCATENATE(VLOOKUP(B122,'MSAR Data'!$C$6:$BP$156,23,FALSE)," - ",VLOOKUP(B122,'MSAR Data'!$C$6:$BP$156,27,FALSE))</f>
        <v>499 - 512</v>
      </c>
    </row>
    <row r="123" spans="2:10" ht="16" customHeight="1">
      <c r="B123" s="56" t="s">
        <v>140</v>
      </c>
      <c r="C123" s="57" t="str">
        <f>VLOOKUP(B123,'MSAR Data'!$C$6:$E$156,2,FALSE)</f>
        <v>Shreveport, LA</v>
      </c>
      <c r="D123" s="56" t="str">
        <f>VLOOKUP(B123,'Admission Preferences'!$B$5:$T$155,19,FALSE)</f>
        <v>Strong preference</v>
      </c>
      <c r="E123" s="56" t="str">
        <f>VLOOKUP(B123,'MSAR Data'!$C$6:$M$156,11,FALSE)</f>
        <v>Yes</v>
      </c>
      <c r="F123" s="56">
        <f>VLOOKUP(B123,'MSAR Data'!$C$6:$BP$156,65,FALSE)</f>
        <v>0.25999999999999979</v>
      </c>
      <c r="G123" s="56">
        <f>VLOOKUP(B123,'MSAR Data'!$C$6:$BP$156,66,FALSE)</f>
        <v>3</v>
      </c>
      <c r="H123" s="75" t="str">
        <f>CONCATENATE(VLOOKUP(B123,'MSAR Data'!$C$6:$BP$156,28,FALSE)," - ",VLOOKUP(B123,'MSAR Data'!$C$6:$BP$156,32,FALSE))</f>
        <v>3.33 - 4</v>
      </c>
      <c r="I123" s="75" t="str">
        <f>CONCATENATE(VLOOKUP(B123,'MSAR Data'!$C$6:$BP$156,33,FALSE)," - ",VLOOKUP(B123,'MSAR Data'!$C$6:$BP$156,37,FALSE))</f>
        <v>3.22 - 4</v>
      </c>
      <c r="J123" s="75" t="str">
        <f>CONCATENATE(VLOOKUP(B123,'MSAR Data'!$C$6:$BP$156,23,FALSE)," - ",VLOOKUP(B123,'MSAR Data'!$C$6:$BP$156,27,FALSE))</f>
        <v>499 - 514</v>
      </c>
    </row>
    <row r="124" spans="2:10" ht="16" customHeight="1">
      <c r="B124" s="56" t="s">
        <v>154</v>
      </c>
      <c r="C124" s="57" t="str">
        <f>VLOOKUP(B124,'MSAR Data'!$C$6:$E$156,2,FALSE)</f>
        <v>Milwaukee, WI</v>
      </c>
      <c r="D124" s="56" t="str">
        <f>VLOOKUP(B124,'Admission Preferences'!$B$5:$T$155,19,FALSE)</f>
        <v>Strong preference</v>
      </c>
      <c r="E124" s="56" t="str">
        <f>VLOOKUP(B124,'MSAR Data'!$C$6:$M$156,11,FALSE)</f>
        <v>Yes</v>
      </c>
      <c r="F124" s="56">
        <f>VLOOKUP(B124,'MSAR Data'!$C$6:$BP$156,65,FALSE)</f>
        <v>0.25</v>
      </c>
      <c r="G124" s="56">
        <f>VLOOKUP(B124,'MSAR Data'!$C$6:$BP$156,66,FALSE)</f>
        <v>3</v>
      </c>
      <c r="H124" s="75" t="str">
        <f>CONCATENATE(VLOOKUP(B124,'MSAR Data'!$C$6:$BP$156,28,FALSE)," - ",VLOOKUP(B124,'MSAR Data'!$C$6:$BP$156,32,FALSE))</f>
        <v>3.36 - 3.97</v>
      </c>
      <c r="I124" s="75" t="str">
        <f>CONCATENATE(VLOOKUP(B124,'MSAR Data'!$C$6:$BP$156,33,FALSE)," - ",VLOOKUP(B124,'MSAR Data'!$C$6:$BP$156,37,FALSE))</f>
        <v>3.22 - 3.97</v>
      </c>
      <c r="J124" s="75" t="str">
        <f>CONCATENATE(VLOOKUP(B124,'MSAR Data'!$C$6:$BP$156,23,FALSE)," - ",VLOOKUP(B124,'MSAR Data'!$C$6:$BP$156,27,FALSE))</f>
        <v>503 - 518</v>
      </c>
    </row>
    <row r="125" spans="2:10" ht="16" customHeight="1">
      <c r="B125" s="56" t="s">
        <v>900</v>
      </c>
      <c r="C125" s="57" t="str">
        <f>VLOOKUP(B125,'MSAR Data'!$C$6:$E$156,2,FALSE)</f>
        <v>Grand Forks, ND</v>
      </c>
      <c r="D125" s="56" t="str">
        <f>VLOOKUP(B125,'Admission Preferences'!$B$5:$T$155,19,FALSE)</f>
        <v>Strong preference</v>
      </c>
      <c r="E125" s="56" t="str">
        <f>VLOOKUP(B125,'MSAR Data'!$C$6:$M$156,11,FALSE)</f>
        <v>Yes</v>
      </c>
      <c r="F125" s="56">
        <f>VLOOKUP(B125,'MSAR Data'!$C$6:$BP$156,65,FALSE)</f>
        <v>0.25</v>
      </c>
      <c r="G125" s="56">
        <f>VLOOKUP(B125,'MSAR Data'!$C$6:$BP$156,66,FALSE)</f>
        <v>3</v>
      </c>
      <c r="H125" s="75" t="str">
        <f>CONCATENATE(VLOOKUP(B125,'MSAR Data'!$C$6:$BP$156,28,FALSE)," - ",VLOOKUP(B125,'MSAR Data'!$C$6:$BP$156,32,FALSE))</f>
        <v>3.65 - 4</v>
      </c>
      <c r="I125" s="75" t="str">
        <f>CONCATENATE(VLOOKUP(B125,'MSAR Data'!$C$6:$BP$156,33,FALSE)," - ",VLOOKUP(B125,'MSAR Data'!$C$6:$BP$156,37,FALSE))</f>
        <v>3.41 - 4</v>
      </c>
      <c r="J125" s="75" t="str">
        <f>CONCATENATE(VLOOKUP(B125,'MSAR Data'!$C$6:$BP$156,23,FALSE)," - ",VLOOKUP(B125,'MSAR Data'!$C$6:$BP$156,27,FALSE))</f>
        <v>501 - 515</v>
      </c>
    </row>
    <row r="126" spans="2:10" ht="16" customHeight="1">
      <c r="B126" s="56" t="s">
        <v>928</v>
      </c>
      <c r="C126" s="57" t="str">
        <f>VLOOKUP(B126,'MSAR Data'!$C$6:$E$156,2,FALSE)</f>
        <v>Columbia, SC</v>
      </c>
      <c r="D126" s="56" t="str">
        <f>VLOOKUP(B126,'Admission Preferences'!$B$5:$T$155,19,FALSE)</f>
        <v>Strong preference</v>
      </c>
      <c r="E126" s="56" t="str">
        <f>VLOOKUP(B126,'MSAR Data'!$C$6:$M$156,11,FALSE)</f>
        <v>Yes</v>
      </c>
      <c r="F126" s="56">
        <f>VLOOKUP(B126,'MSAR Data'!$C$6:$BP$156,65,FALSE)</f>
        <v>0.25</v>
      </c>
      <c r="G126" s="56">
        <f>VLOOKUP(B126,'MSAR Data'!$C$6:$BP$156,66,FALSE)</f>
        <v>3</v>
      </c>
      <c r="H126" s="75" t="str">
        <f>CONCATENATE(VLOOKUP(B126,'MSAR Data'!$C$6:$BP$156,28,FALSE)," - ",VLOOKUP(B126,'MSAR Data'!$C$6:$BP$156,32,FALSE))</f>
        <v>3.45 - 4</v>
      </c>
      <c r="I126" s="75" t="str">
        <f>CONCATENATE(VLOOKUP(B126,'MSAR Data'!$C$6:$BP$156,33,FALSE)," - ",VLOOKUP(B126,'MSAR Data'!$C$6:$BP$156,37,FALSE))</f>
        <v>3.34 - 4</v>
      </c>
      <c r="J126" s="75" t="str">
        <f>CONCATENATE(VLOOKUP(B126,'MSAR Data'!$C$6:$BP$156,23,FALSE)," - ",VLOOKUP(B126,'MSAR Data'!$C$6:$BP$156,27,FALSE))</f>
        <v>504 - 515</v>
      </c>
    </row>
    <row r="127" spans="2:10" ht="16" customHeight="1">
      <c r="B127" s="56" t="s">
        <v>871</v>
      </c>
      <c r="C127" s="57" t="str">
        <f>VLOOKUP(B127,'MSAR Data'!$C$6:$E$156,2,FALSE)</f>
        <v>Omaha, NE</v>
      </c>
      <c r="D127" s="56" t="str">
        <f>VLOOKUP(B127,'Admission Preferences'!$B$5:$T$155,19,FALSE)</f>
        <v>Strong preference</v>
      </c>
      <c r="E127" s="56" t="str">
        <f>VLOOKUP(B127,'MSAR Data'!$C$6:$M$156,11,FALSE)</f>
        <v>Yes</v>
      </c>
      <c r="F127" s="56">
        <f>VLOOKUP(B127,'MSAR Data'!$C$6:$BP$156,65,FALSE)</f>
        <v>0.24000000000000021</v>
      </c>
      <c r="G127" s="56">
        <f>VLOOKUP(B127,'MSAR Data'!$C$6:$BP$156,66,FALSE)</f>
        <v>3</v>
      </c>
      <c r="H127" s="75" t="str">
        <f>CONCATENATE(VLOOKUP(B127,'MSAR Data'!$C$6:$BP$156,28,FALSE)," - ",VLOOKUP(B127,'MSAR Data'!$C$6:$BP$156,32,FALSE))</f>
        <v>3.63 - 4</v>
      </c>
      <c r="I127" s="75" t="str">
        <f>CONCATENATE(VLOOKUP(B127,'MSAR Data'!$C$6:$BP$156,33,FALSE)," - ",VLOOKUP(B127,'MSAR Data'!$C$6:$BP$156,37,FALSE))</f>
        <v>3.44 - 4</v>
      </c>
      <c r="J127" s="75" t="str">
        <f>CONCATENATE(VLOOKUP(B127,'MSAR Data'!$C$6:$BP$156,23,FALSE)," - ",VLOOKUP(B127,'MSAR Data'!$C$6:$BP$156,27,FALSE))</f>
        <v>507 - 519</v>
      </c>
    </row>
    <row r="128" spans="2:10" ht="16" customHeight="1">
      <c r="B128" s="56" t="s">
        <v>158</v>
      </c>
      <c r="C128" s="57" t="str">
        <f>VLOOKUP(B128,'MSAR Data'!$C$6:$E$156,2,FALSE)</f>
        <v>Charleston, SC</v>
      </c>
      <c r="D128" s="56" t="str">
        <f>VLOOKUP(B128,'Admission Preferences'!$B$5:$T$155,19,FALSE)</f>
        <v>Strong preference</v>
      </c>
      <c r="E128" s="56" t="str">
        <f>VLOOKUP(B128,'MSAR Data'!$C$6:$M$156,11,FALSE)</f>
        <v>Yes</v>
      </c>
      <c r="F128" s="56">
        <f>VLOOKUP(B128,'MSAR Data'!$C$6:$BP$156,65,FALSE)</f>
        <v>0.23999999999999977</v>
      </c>
      <c r="G128" s="56">
        <f>VLOOKUP(B128,'MSAR Data'!$C$6:$BP$156,66,FALSE)</f>
        <v>2</v>
      </c>
      <c r="H128" s="75" t="str">
        <f>CONCATENATE(VLOOKUP(B128,'MSAR Data'!$C$6:$BP$156,28,FALSE)," - ",VLOOKUP(B128,'MSAR Data'!$C$6:$BP$156,32,FALSE))</f>
        <v>3.46 - 4</v>
      </c>
      <c r="I128" s="75" t="str">
        <f>CONCATENATE(VLOOKUP(B128,'MSAR Data'!$C$6:$BP$156,33,FALSE)," - ",VLOOKUP(B128,'MSAR Data'!$C$6:$BP$156,37,FALSE))</f>
        <v>3.33 - 4</v>
      </c>
      <c r="J128" s="75" t="str">
        <f>CONCATENATE(VLOOKUP(B128,'MSAR Data'!$C$6:$BP$156,23,FALSE)," - ",VLOOKUP(B128,'MSAR Data'!$C$6:$BP$156,27,FALSE))</f>
        <v>506 - 520</v>
      </c>
    </row>
    <row r="129" spans="2:10" ht="16" customHeight="1">
      <c r="B129" s="56" t="s">
        <v>865</v>
      </c>
      <c r="C129" s="57" t="str">
        <f>VLOOKUP(B129,'MSAR Data'!$C$6:$E$156,2,FALSE)</f>
        <v>Kansas City, MO</v>
      </c>
      <c r="D129" s="56" t="str">
        <f>VLOOKUP(B129,'Admission Preferences'!$B$5:$T$155,19,FALSE)</f>
        <v>Strong preference</v>
      </c>
      <c r="E129" s="56" t="str">
        <f>VLOOKUP(B129,'MSAR Data'!$C$6:$M$156,11,FALSE)</f>
        <v>Yes</v>
      </c>
      <c r="F129" s="56">
        <f>VLOOKUP(B129,'MSAR Data'!$C$6:$BP$156,65,FALSE)</f>
        <v>0.22999999999999998</v>
      </c>
      <c r="G129" s="56">
        <f>VLOOKUP(B129,'MSAR Data'!$C$6:$BP$156,66,FALSE)</f>
        <v>4</v>
      </c>
      <c r="H129" s="75" t="str">
        <f>CONCATENATE(VLOOKUP(B129,'MSAR Data'!$C$6:$BP$156,28,FALSE)," - ",VLOOKUP(B129,'MSAR Data'!$C$6:$BP$156,32,FALSE))</f>
        <v>3.63 - 3.99</v>
      </c>
      <c r="I129" s="75" t="str">
        <f>CONCATENATE(VLOOKUP(B129,'MSAR Data'!$C$6:$BP$156,33,FALSE)," - ",VLOOKUP(B129,'MSAR Data'!$C$6:$BP$156,37,FALSE))</f>
        <v>3.46 - 4</v>
      </c>
      <c r="J129" s="75" t="str">
        <f>CONCATENATE(VLOOKUP(B129,'MSAR Data'!$C$6:$BP$156,23,FALSE)," - ",VLOOKUP(B129,'MSAR Data'!$C$6:$BP$156,27,FALSE))</f>
        <v>504 - 517</v>
      </c>
    </row>
    <row r="130" spans="2:10" ht="16" customHeight="1">
      <c r="B130" s="56" t="s">
        <v>170</v>
      </c>
      <c r="C130" s="57" t="str">
        <f>VLOOKUP(B130,'MSAR Data'!$C$6:$E$156,2,FALSE)</f>
        <v>Atlanta, GA</v>
      </c>
      <c r="D130" s="56" t="str">
        <f>VLOOKUP(B130,'Admission Preferences'!$B$5:$T$155,19,FALSE)</f>
        <v>Strong preference</v>
      </c>
      <c r="E130" s="56" t="str">
        <f>VLOOKUP(B130,'MSAR Data'!$C$6:$M$156,11,FALSE)</f>
        <v>Yes</v>
      </c>
      <c r="F130" s="56">
        <f>VLOOKUP(B130,'MSAR Data'!$C$6:$BP$156,65,FALSE)</f>
        <v>0.22999999999999998</v>
      </c>
      <c r="G130" s="56">
        <f>VLOOKUP(B130,'MSAR Data'!$C$6:$BP$156,66,FALSE)</f>
        <v>3</v>
      </c>
      <c r="H130" s="75" t="str">
        <f>CONCATENATE(VLOOKUP(B130,'MSAR Data'!$C$6:$BP$156,28,FALSE)," - ",VLOOKUP(B130,'MSAR Data'!$C$6:$BP$156,32,FALSE))</f>
        <v>3.29 - 3.93</v>
      </c>
      <c r="I130" s="75" t="str">
        <f>CONCATENATE(VLOOKUP(B130,'MSAR Data'!$C$6:$BP$156,33,FALSE)," - ",VLOOKUP(B130,'MSAR Data'!$C$6:$BP$156,37,FALSE))</f>
        <v>3.1 - 3.92</v>
      </c>
      <c r="J130" s="75" t="str">
        <f>CONCATENATE(VLOOKUP(B130,'MSAR Data'!$C$6:$BP$156,23,FALSE)," - ",VLOOKUP(B130,'MSAR Data'!$C$6:$BP$156,27,FALSE))</f>
        <v>499 - 513</v>
      </c>
    </row>
    <row r="131" spans="2:10" ht="16" customHeight="1">
      <c r="B131" s="56" t="s">
        <v>681</v>
      </c>
      <c r="C131" s="57" t="str">
        <f>VLOOKUP(B131,'MSAR Data'!$C$6:$E$156,2,FALSE)</f>
        <v>Little Rock, AR</v>
      </c>
      <c r="D131" s="56" t="str">
        <f>VLOOKUP(B131,'Admission Preferences'!$B$5:$T$155,19,FALSE)</f>
        <v>Strong preference</v>
      </c>
      <c r="E131" s="56" t="str">
        <f>VLOOKUP(B131,'MSAR Data'!$C$6:$M$156,11,FALSE)</f>
        <v>Yes</v>
      </c>
      <c r="F131" s="56">
        <f>VLOOKUP(B131,'MSAR Data'!$C$6:$BP$156,65,FALSE)</f>
        <v>0.22999999999999998</v>
      </c>
      <c r="G131" s="56">
        <f>VLOOKUP(B131,'MSAR Data'!$C$6:$BP$156,66,FALSE)</f>
        <v>2</v>
      </c>
      <c r="H131" s="75" t="str">
        <f>CONCATENATE(VLOOKUP(B131,'MSAR Data'!$C$6:$BP$156,28,FALSE)," - ",VLOOKUP(B131,'MSAR Data'!$C$6:$BP$156,32,FALSE))</f>
        <v>3.53 - 4</v>
      </c>
      <c r="I131" s="75" t="str">
        <f>CONCATENATE(VLOOKUP(B131,'MSAR Data'!$C$6:$BP$156,33,FALSE)," - ",VLOOKUP(B131,'MSAR Data'!$C$6:$BP$156,37,FALSE))</f>
        <v>3.38 - Blank</v>
      </c>
      <c r="J131" s="75" t="str">
        <f>CONCATENATE(VLOOKUP(B131,'MSAR Data'!$C$6:$BP$156,23,FALSE)," - ",VLOOKUP(B131,'MSAR Data'!$C$6:$BP$156,27,FALSE))</f>
        <v>503 - 517</v>
      </c>
    </row>
    <row r="132" spans="2:10" ht="16" customHeight="1">
      <c r="B132" s="56" t="s">
        <v>134</v>
      </c>
      <c r="C132" s="57" t="str">
        <f>VLOOKUP(B132,'MSAR Data'!$C$6:$E$156,2,FALSE)</f>
        <v>Loma Linda, CA</v>
      </c>
      <c r="D132" s="56" t="str">
        <f>VLOOKUP(B132,'Admission Preferences'!$B$5:$T$155,19,FALSE)</f>
        <v>Strong preference</v>
      </c>
      <c r="E132" s="56" t="str">
        <f>VLOOKUP(B132,'MSAR Data'!$C$6:$M$156,11,FALSE)</f>
        <v>Yes</v>
      </c>
      <c r="F132" s="56">
        <f>VLOOKUP(B132,'MSAR Data'!$C$6:$BP$156,65,FALSE)</f>
        <v>0.2200000000000002</v>
      </c>
      <c r="G132" s="56">
        <f>VLOOKUP(B132,'MSAR Data'!$C$6:$BP$156,66,FALSE)</f>
        <v>4</v>
      </c>
      <c r="H132" s="75" t="str">
        <f>CONCATENATE(VLOOKUP(B132,'MSAR Data'!$C$6:$BP$156,28,FALSE)," - ",VLOOKUP(B132,'MSAR Data'!$C$6:$BP$156,32,FALSE))</f>
        <v>3.6 - 4</v>
      </c>
      <c r="I132" s="75" t="str">
        <f>CONCATENATE(VLOOKUP(B132,'MSAR Data'!$C$6:$BP$156,33,FALSE)," - ",VLOOKUP(B132,'MSAR Data'!$C$6:$BP$156,37,FALSE))</f>
        <v>3.46 - 4</v>
      </c>
      <c r="J132" s="75" t="str">
        <f>CONCATENATE(VLOOKUP(B132,'MSAR Data'!$C$6:$BP$156,23,FALSE)," - ",VLOOKUP(B132,'MSAR Data'!$C$6:$BP$156,27,FALSE))</f>
        <v>503 - 519</v>
      </c>
    </row>
    <row r="133" spans="2:10" ht="16" customHeight="1">
      <c r="B133" s="56" t="s">
        <v>958</v>
      </c>
      <c r="C133" s="57" t="str">
        <f>VLOOKUP(B133,'MSAR Data'!$C$6:$E$156,2,FALSE)</f>
        <v>Galveston, TX</v>
      </c>
      <c r="D133" s="56" t="str">
        <f>VLOOKUP(B133,'Admission Preferences'!$B$5:$T$155,19,FALSE)</f>
        <v>Strong preference</v>
      </c>
      <c r="E133" s="56" t="str">
        <f>VLOOKUP(B133,'MSAR Data'!$C$6:$M$156,11,FALSE)</f>
        <v>Yes</v>
      </c>
      <c r="F133" s="56">
        <f>VLOOKUP(B133,'MSAR Data'!$C$6:$BP$156,65,FALSE)</f>
        <v>0.2200000000000002</v>
      </c>
      <c r="G133" s="56">
        <f>VLOOKUP(B133,'MSAR Data'!$C$6:$BP$156,66,FALSE)</f>
        <v>4</v>
      </c>
      <c r="H133" s="75" t="str">
        <f>CONCATENATE(VLOOKUP(B133,'MSAR Data'!$C$6:$BP$156,28,FALSE)," - ",VLOOKUP(B133,'MSAR Data'!$C$6:$BP$156,32,FALSE))</f>
        <v>3.56 - 4</v>
      </c>
      <c r="I133" s="75" t="str">
        <f>CONCATENATE(VLOOKUP(B133,'MSAR Data'!$C$6:$BP$156,33,FALSE)," - ",VLOOKUP(B133,'MSAR Data'!$C$6:$BP$156,37,FALSE))</f>
        <v>3.44 - 4</v>
      </c>
      <c r="J133" s="75" t="str">
        <f>CONCATENATE(VLOOKUP(B133,'MSAR Data'!$C$6:$BP$156,23,FALSE)," - ",VLOOKUP(B133,'MSAR Data'!$C$6:$BP$156,27,FALSE))</f>
        <v>505 - 522</v>
      </c>
    </row>
    <row r="134" spans="2:10" ht="16" customHeight="1">
      <c r="B134" s="56" t="s">
        <v>128</v>
      </c>
      <c r="C134" s="57" t="str">
        <f>VLOOKUP(B134,'MSAR Data'!$C$6:$E$156,2,FALSE)</f>
        <v>Las Vegas, NV</v>
      </c>
      <c r="D134" s="56" t="str">
        <f>VLOOKUP(B134,'Admission Preferences'!$B$5:$T$155,19,FALSE)</f>
        <v>Strong preference</v>
      </c>
      <c r="E134" s="56" t="str">
        <f>VLOOKUP(B134,'MSAR Data'!$C$6:$M$156,11,FALSE)</f>
        <v>Yes</v>
      </c>
      <c r="F134" s="56">
        <f>VLOOKUP(B134,'MSAR Data'!$C$6:$BP$156,65,FALSE)</f>
        <v>0.2200000000000002</v>
      </c>
      <c r="G134" s="56">
        <f>VLOOKUP(B134,'MSAR Data'!$C$6:$BP$156,66,FALSE)</f>
        <v>3</v>
      </c>
      <c r="H134" s="75" t="str">
        <f>CONCATENATE(VLOOKUP(B134,'MSAR Data'!$C$6:$BP$156,28,FALSE)," - ",VLOOKUP(B134,'MSAR Data'!$C$6:$BP$156,32,FALSE))</f>
        <v>3.44 - 3.99</v>
      </c>
      <c r="I134" s="75" t="str">
        <f>CONCATENATE(VLOOKUP(B134,'MSAR Data'!$C$6:$BP$156,33,FALSE)," - ",VLOOKUP(B134,'MSAR Data'!$C$6:$BP$156,37,FALSE))</f>
        <v>3.3 - 4</v>
      </c>
      <c r="J134" s="75" t="str">
        <f>CONCATENATE(VLOOKUP(B134,'MSAR Data'!$C$6:$BP$156,23,FALSE)," - ",VLOOKUP(B134,'MSAR Data'!$C$6:$BP$156,27,FALSE))</f>
        <v>504 - 517</v>
      </c>
    </row>
    <row r="135" spans="2:10" ht="16" customHeight="1">
      <c r="B135" s="56" t="s">
        <v>755</v>
      </c>
      <c r="C135" s="57" t="str">
        <f>VLOOKUP(B135,'MSAR Data'!$C$6:$E$156,2,FALSE)</f>
        <v>Gainesville, FL</v>
      </c>
      <c r="D135" s="56" t="str">
        <f>VLOOKUP(B135,'Admission Preferences'!$B$5:$T$155,19,FALSE)</f>
        <v>Strong preference</v>
      </c>
      <c r="E135" s="56" t="str">
        <f>VLOOKUP(B135,'MSAR Data'!$C$6:$M$156,11,FALSE)</f>
        <v>Yes</v>
      </c>
      <c r="F135" s="56">
        <f>VLOOKUP(B135,'MSAR Data'!$C$6:$BP$156,65,FALSE)</f>
        <v>0.2200000000000002</v>
      </c>
      <c r="G135" s="56">
        <f>VLOOKUP(B135,'MSAR Data'!$C$6:$BP$156,66,FALSE)</f>
        <v>3</v>
      </c>
      <c r="H135" s="75" t="str">
        <f>CONCATENATE(VLOOKUP(B135,'MSAR Data'!$C$6:$BP$156,28,FALSE)," - ",VLOOKUP(B135,'MSAR Data'!$C$6:$BP$156,32,FALSE))</f>
        <v>3.54 - 4</v>
      </c>
      <c r="I135" s="75" t="str">
        <f>CONCATENATE(VLOOKUP(B135,'MSAR Data'!$C$6:$BP$156,33,FALSE)," - ",VLOOKUP(B135,'MSAR Data'!$C$6:$BP$156,37,FALSE))</f>
        <v>3.42 - 4</v>
      </c>
      <c r="J135" s="75" t="str">
        <f>CONCATENATE(VLOOKUP(B135,'MSAR Data'!$C$6:$BP$156,23,FALSE)," - ",VLOOKUP(B135,'MSAR Data'!$C$6:$BP$156,27,FALSE))</f>
        <v>510 - 521</v>
      </c>
    </row>
    <row r="136" spans="2:10" ht="16" customHeight="1">
      <c r="B136" s="56" t="s">
        <v>981</v>
      </c>
      <c r="C136" s="57" t="str">
        <f>VLOOKUP(B136,'MSAR Data'!$C$6:$E$156,2,FALSE)</f>
        <v>Seattle, WA</v>
      </c>
      <c r="D136" s="56" t="str">
        <f>VLOOKUP(B136,'Admission Preferences'!$B$5:$T$155,19,FALSE)</f>
        <v>Strong preference</v>
      </c>
      <c r="E136" s="56" t="str">
        <f>VLOOKUP(B136,'MSAR Data'!$C$6:$M$156,11,FALSE)</f>
        <v>Yes</v>
      </c>
      <c r="F136" s="56">
        <f>VLOOKUP(B136,'MSAR Data'!$C$6:$BP$156,65,FALSE)</f>
        <v>0.2200000000000002</v>
      </c>
      <c r="G136" s="56">
        <f>VLOOKUP(B136,'MSAR Data'!$C$6:$BP$156,66,FALSE)</f>
        <v>3</v>
      </c>
      <c r="H136" s="75" t="str">
        <f>CONCATENATE(VLOOKUP(B136,'MSAR Data'!$C$6:$BP$156,28,FALSE)," - ",VLOOKUP(B136,'MSAR Data'!$C$6:$BP$156,32,FALSE))</f>
        <v>3.36 - 3.98</v>
      </c>
      <c r="I136" s="75" t="str">
        <f>CONCATENATE(VLOOKUP(B136,'MSAR Data'!$C$6:$BP$156,33,FALSE)," - ",VLOOKUP(B136,'MSAR Data'!$C$6:$BP$156,37,FALSE))</f>
        <v>3.19 - 3.98</v>
      </c>
      <c r="J136" s="75" t="str">
        <f>CONCATENATE(VLOOKUP(B136,'MSAR Data'!$C$6:$BP$156,23,FALSE)," - ",VLOOKUP(B136,'MSAR Data'!$C$6:$BP$156,27,FALSE))</f>
        <v>503 - 520</v>
      </c>
    </row>
    <row r="137" spans="2:10" ht="16" customHeight="1">
      <c r="B137" s="56" t="s">
        <v>854</v>
      </c>
      <c r="C137" s="57" t="str">
        <f>VLOOKUP(B137,'MSAR Data'!$C$6:$E$156,2,FALSE)</f>
        <v>Columbia, MO</v>
      </c>
      <c r="D137" s="56" t="str">
        <f>VLOOKUP(B137,'Admission Preferences'!$B$5:$T$155,19,FALSE)</f>
        <v>Strong preference</v>
      </c>
      <c r="E137" s="56" t="str">
        <f>VLOOKUP(B137,'MSAR Data'!$C$6:$M$156,11,FALSE)</f>
        <v>Yes</v>
      </c>
      <c r="F137" s="56">
        <f>VLOOKUP(B137,'MSAR Data'!$C$6:$BP$156,65,FALSE)</f>
        <v>0.21999999999999975</v>
      </c>
      <c r="G137" s="56">
        <f>VLOOKUP(B137,'MSAR Data'!$C$6:$BP$156,66,FALSE)</f>
        <v>3</v>
      </c>
      <c r="H137" s="75" t="str">
        <f>CONCATENATE(VLOOKUP(B137,'MSAR Data'!$C$6:$BP$156,28,FALSE)," - ",VLOOKUP(B137,'MSAR Data'!$C$6:$BP$156,32,FALSE))</f>
        <v>3.5 - 4</v>
      </c>
      <c r="I137" s="75" t="str">
        <f>CONCATENATE(VLOOKUP(B137,'MSAR Data'!$C$6:$BP$156,33,FALSE)," - ",VLOOKUP(B137,'MSAR Data'!$C$6:$BP$156,37,FALSE))</f>
        <v>3.41 - 4</v>
      </c>
      <c r="J137" s="75" t="str">
        <f>CONCATENATE(VLOOKUP(B137,'MSAR Data'!$C$6:$BP$156,23,FALSE)," - ",VLOOKUP(B137,'MSAR Data'!$C$6:$BP$156,27,FALSE))</f>
        <v>502 - 520</v>
      </c>
    </row>
    <row r="138" spans="2:10" ht="16" customHeight="1">
      <c r="B138" s="56" t="s">
        <v>648</v>
      </c>
      <c r="C138" s="57" t="str">
        <f>VLOOKUP(B138,'MSAR Data'!$C$6:$E$156,2,FALSE)</f>
        <v>Bethesda, MD</v>
      </c>
      <c r="D138" s="56" t="str">
        <f>VLOOKUP(B138,'Admission Preferences'!$B$5:$T$155,19,FALSE)</f>
        <v>Strong preference</v>
      </c>
      <c r="E138" s="56" t="str">
        <f>VLOOKUP(B138,'MSAR Data'!$C$6:$M$156,11,FALSE)</f>
        <v>Yes</v>
      </c>
      <c r="F138" s="56">
        <f>VLOOKUP(B138,'MSAR Data'!$C$6:$BP$156,65,FALSE)</f>
        <v>0.20999999999999996</v>
      </c>
      <c r="G138" s="56">
        <f>VLOOKUP(B138,'MSAR Data'!$C$6:$BP$156,66,FALSE)</f>
        <v>4</v>
      </c>
      <c r="H138" s="75" t="str">
        <f>CONCATENATE(VLOOKUP(B138,'MSAR Data'!$C$6:$BP$156,28,FALSE)," - ",VLOOKUP(B138,'MSAR Data'!$C$6:$BP$156,32,FALSE))</f>
        <v>3.43 - 3.97</v>
      </c>
      <c r="I138" s="75" t="str">
        <f>CONCATENATE(VLOOKUP(B138,'MSAR Data'!$C$6:$BP$156,33,FALSE)," - ",VLOOKUP(B138,'MSAR Data'!$C$6:$BP$156,37,FALSE))</f>
        <v>3.34 - 3.98</v>
      </c>
      <c r="J138" s="75" t="str">
        <f>CONCATENATE(VLOOKUP(B138,'MSAR Data'!$C$6:$BP$156,23,FALSE)," - ",VLOOKUP(B138,'MSAR Data'!$C$6:$BP$156,27,FALSE))</f>
        <v>504 - 517</v>
      </c>
    </row>
    <row r="139" spans="2:10" ht="16" customHeight="1">
      <c r="B139" s="56" t="s">
        <v>705</v>
      </c>
      <c r="C139" s="57" t="str">
        <f>VLOOKUP(B139,'MSAR Data'!$C$6:$E$156,2,FALSE)</f>
        <v>Riverside, CA</v>
      </c>
      <c r="D139" s="56" t="str">
        <f>VLOOKUP(B139,'Admission Preferences'!$B$5:$T$155,19,FALSE)</f>
        <v>Strong preference</v>
      </c>
      <c r="E139" s="56" t="str">
        <f>VLOOKUP(B139,'MSAR Data'!$C$6:$M$156,11,FALSE)</f>
        <v>Yes</v>
      </c>
      <c r="F139" s="56">
        <f>VLOOKUP(B139,'MSAR Data'!$C$6:$BP$156,65,FALSE)</f>
        <v>0.20999999999999996</v>
      </c>
      <c r="G139" s="56">
        <f>VLOOKUP(B139,'MSAR Data'!$C$6:$BP$156,66,FALSE)</f>
        <v>4</v>
      </c>
      <c r="H139" s="75" t="str">
        <f>CONCATENATE(VLOOKUP(B139,'MSAR Data'!$C$6:$BP$156,28,FALSE)," - ",VLOOKUP(B139,'MSAR Data'!$C$6:$BP$156,32,FALSE))</f>
        <v>3.27 - 3.94</v>
      </c>
      <c r="I139" s="75" t="str">
        <f>CONCATENATE(VLOOKUP(B139,'MSAR Data'!$C$6:$BP$156,33,FALSE)," - ",VLOOKUP(B139,'MSAR Data'!$C$6:$BP$156,37,FALSE))</f>
        <v>3.19 - 3.94</v>
      </c>
      <c r="J139" s="75" t="str">
        <f>CONCATENATE(VLOOKUP(B139,'MSAR Data'!$C$6:$BP$156,23,FALSE)," - ",VLOOKUP(B139,'MSAR Data'!$C$6:$BP$156,27,FALSE))</f>
        <v>503 - 517</v>
      </c>
    </row>
    <row r="140" spans="2:10" ht="16" customHeight="1">
      <c r="B140" s="56" t="s">
        <v>88</v>
      </c>
      <c r="C140" s="57" t="str">
        <f>VLOOKUP(B140,'MSAR Data'!$C$6:$E$156,2,FALSE)</f>
        <v>Tallahassee, FL</v>
      </c>
      <c r="D140" s="56" t="str">
        <f>VLOOKUP(B140,'Admission Preferences'!$B$5:$T$155,19,FALSE)</f>
        <v>Strong preference</v>
      </c>
      <c r="E140" s="56" t="str">
        <f>VLOOKUP(B140,'MSAR Data'!$C$6:$M$156,11,FALSE)</f>
        <v>Yes</v>
      </c>
      <c r="F140" s="56">
        <f>VLOOKUP(B140,'MSAR Data'!$C$6:$BP$156,65,FALSE)</f>
        <v>0.20999999999999996</v>
      </c>
      <c r="G140" s="56">
        <f>VLOOKUP(B140,'MSAR Data'!$C$6:$BP$156,66,FALSE)</f>
        <v>3</v>
      </c>
      <c r="H140" s="75" t="str">
        <f>CONCATENATE(VLOOKUP(B140,'MSAR Data'!$C$6:$BP$156,28,FALSE)," - ",VLOOKUP(B140,'MSAR Data'!$C$6:$BP$156,32,FALSE))</f>
        <v>3.5 - 3.97</v>
      </c>
      <c r="I140" s="75" t="str">
        <f>CONCATENATE(VLOOKUP(B140,'MSAR Data'!$C$6:$BP$156,33,FALSE)," - ",VLOOKUP(B140,'MSAR Data'!$C$6:$BP$156,37,FALSE))</f>
        <v>3.32 - 3.99</v>
      </c>
      <c r="J140" s="75" t="str">
        <f>CONCATENATE(VLOOKUP(B140,'MSAR Data'!$C$6:$BP$156,23,FALSE)," - ",VLOOKUP(B140,'MSAR Data'!$C$6:$BP$156,27,FALSE))</f>
        <v>501 - 514</v>
      </c>
    </row>
    <row r="141" spans="2:10" ht="16" customHeight="1">
      <c r="B141" s="56" t="s">
        <v>964</v>
      </c>
      <c r="C141" s="57" t="str">
        <f>VLOOKUP(B141,'MSAR Data'!$C$6:$E$156,2,FALSE)</f>
        <v>Edinburg, TX</v>
      </c>
      <c r="D141" s="56" t="str">
        <f>VLOOKUP(B141,'Admission Preferences'!$B$5:$T$155,19,FALSE)</f>
        <v>Strong preference</v>
      </c>
      <c r="E141" s="56" t="str">
        <f>VLOOKUP(B141,'MSAR Data'!$C$6:$M$156,11,FALSE)</f>
        <v>Yes</v>
      </c>
      <c r="F141" s="56">
        <f>VLOOKUP(B141,'MSAR Data'!$C$6:$BP$156,65,FALSE)</f>
        <v>0.20999999999999996</v>
      </c>
      <c r="G141" s="56">
        <f>VLOOKUP(B141,'MSAR Data'!$C$6:$BP$156,66,FALSE)</f>
        <v>2</v>
      </c>
      <c r="H141" s="75" t="str">
        <f>CONCATENATE(VLOOKUP(B141,'MSAR Data'!$C$6:$BP$156,28,FALSE)," - ",VLOOKUP(B141,'MSAR Data'!$C$6:$BP$156,32,FALSE))</f>
        <v>3.28 - 3.95</v>
      </c>
      <c r="I141" s="75" t="str">
        <f>CONCATENATE(VLOOKUP(B141,'MSAR Data'!$C$6:$BP$156,33,FALSE)," - ",VLOOKUP(B141,'MSAR Data'!$C$6:$BP$156,37,FALSE))</f>
        <v>3.06 - 3.95</v>
      </c>
      <c r="J141" s="75" t="str">
        <f>CONCATENATE(VLOOKUP(B141,'MSAR Data'!$C$6:$BP$156,23,FALSE)," - ",VLOOKUP(B141,'MSAR Data'!$C$6:$BP$156,27,FALSE))</f>
        <v>503 - 515</v>
      </c>
    </row>
    <row r="142" spans="2:10" ht="16" customHeight="1">
      <c r="B142" s="56" t="s">
        <v>895</v>
      </c>
      <c r="C142" s="57" t="str">
        <f>VLOOKUP(B142,'MSAR Data'!$C$6:$E$156,2,FALSE)</f>
        <v>Chapel Hill, NC</v>
      </c>
      <c r="D142" s="56" t="str">
        <f>VLOOKUP(B142,'Admission Preferences'!$B$5:$T$155,19,FALSE)</f>
        <v>Strong preference</v>
      </c>
      <c r="E142" s="56" t="str">
        <f>VLOOKUP(B142,'MSAR Data'!$C$6:$M$156,11,FALSE)</f>
        <v>Yes</v>
      </c>
      <c r="F142" s="56">
        <f>VLOOKUP(B142,'MSAR Data'!$C$6:$BP$156,65,FALSE)</f>
        <v>0.20000000000000018</v>
      </c>
      <c r="G142" s="56">
        <f>VLOOKUP(B142,'MSAR Data'!$C$6:$BP$156,66,FALSE)</f>
        <v>6</v>
      </c>
      <c r="H142" s="75" t="str">
        <f>CONCATENATE(VLOOKUP(B142,'MSAR Data'!$C$6:$BP$156,28,FALSE)," - ",VLOOKUP(B142,'MSAR Data'!$C$6:$BP$156,32,FALSE))</f>
        <v>3.46 - 3.97</v>
      </c>
      <c r="I142" s="75" t="str">
        <f>CONCATENATE(VLOOKUP(B142,'MSAR Data'!$C$6:$BP$156,33,FALSE)," - ",VLOOKUP(B142,'MSAR Data'!$C$6:$BP$156,37,FALSE))</f>
        <v>3.3 - 3.98</v>
      </c>
      <c r="J142" s="75" t="str">
        <f>CONCATENATE(VLOOKUP(B142,'MSAR Data'!$C$6:$BP$156,23,FALSE)," - ",VLOOKUP(B142,'MSAR Data'!$C$6:$BP$156,27,FALSE))</f>
        <v>504 - 521</v>
      </c>
    </row>
    <row r="143" spans="2:10" ht="16" customHeight="1">
      <c r="B143" s="56" t="s">
        <v>150</v>
      </c>
      <c r="C143" s="57" t="str">
        <f>VLOOKUP(B143,'MSAR Data'!$C$6:$E$156,2,FALSE)</f>
        <v>Augusta, GA</v>
      </c>
      <c r="D143" s="56" t="str">
        <f>VLOOKUP(B143,'Admission Preferences'!$B$5:$T$155,19,FALSE)</f>
        <v>Strong preference</v>
      </c>
      <c r="E143" s="56" t="str">
        <f>VLOOKUP(B143,'MSAR Data'!$C$6:$M$156,11,FALSE)</f>
        <v>Yes</v>
      </c>
      <c r="F143" s="56">
        <f>VLOOKUP(B143,'MSAR Data'!$C$6:$BP$156,65,FALSE)</f>
        <v>0.19999999999999973</v>
      </c>
      <c r="G143" s="56">
        <f>VLOOKUP(B143,'MSAR Data'!$C$6:$BP$156,66,FALSE)</f>
        <v>3</v>
      </c>
      <c r="H143" s="75" t="str">
        <f>CONCATENATE(VLOOKUP(B143,'MSAR Data'!$C$6:$BP$156,28,FALSE)," - ",VLOOKUP(B143,'MSAR Data'!$C$6:$BP$156,32,FALSE))</f>
        <v>3.53 - 3.99</v>
      </c>
      <c r="I143" s="75" t="str">
        <f>CONCATENATE(VLOOKUP(B143,'MSAR Data'!$C$6:$BP$156,33,FALSE)," - ",VLOOKUP(B143,'MSAR Data'!$C$6:$BP$156,37,FALSE))</f>
        <v>3.39 - 4</v>
      </c>
      <c r="J143" s="75" t="str">
        <f>CONCATENATE(VLOOKUP(B143,'MSAR Data'!$C$6:$BP$156,23,FALSE)," - ",VLOOKUP(B143,'MSAR Data'!$C$6:$BP$156,27,FALSE))</f>
        <v>507 - 521</v>
      </c>
    </row>
    <row r="144" spans="2:10" ht="16" customHeight="1">
      <c r="B144" s="56" t="s">
        <v>246</v>
      </c>
      <c r="C144" s="57" t="str">
        <f>VLOOKUP(B144,'MSAR Data'!$C$6:$E$156,2,FALSE)</f>
        <v>El Paso, TX</v>
      </c>
      <c r="D144" s="56" t="str">
        <f>VLOOKUP(B144,'Admission Preferences'!$B$5:$T$155,19,FALSE)</f>
        <v>Strong preference</v>
      </c>
      <c r="E144" s="56" t="str">
        <f>VLOOKUP(B144,'MSAR Data'!$C$6:$M$156,11,FALSE)</f>
        <v>Yes</v>
      </c>
      <c r="F144" s="56">
        <f>VLOOKUP(B144,'MSAR Data'!$C$6:$BP$156,65,FALSE)</f>
        <v>0.18999999999999995</v>
      </c>
      <c r="G144" s="56">
        <f>VLOOKUP(B144,'MSAR Data'!$C$6:$BP$156,66,FALSE)</f>
        <v>4</v>
      </c>
      <c r="H144" s="75" t="str">
        <f>CONCATENATE(VLOOKUP(B144,'MSAR Data'!$C$6:$BP$156,28,FALSE)," - ",VLOOKUP(B144,'MSAR Data'!$C$6:$BP$156,32,FALSE))</f>
        <v>3.62 - 4</v>
      </c>
      <c r="I144" s="75" t="str">
        <f>CONCATENATE(VLOOKUP(B144,'MSAR Data'!$C$6:$BP$156,33,FALSE)," - ",VLOOKUP(B144,'MSAR Data'!$C$6:$BP$156,37,FALSE))</f>
        <v>3.57 - 4</v>
      </c>
      <c r="J144" s="75" t="str">
        <f>CONCATENATE(VLOOKUP(B144,'MSAR Data'!$C$6:$BP$156,23,FALSE)," - ",VLOOKUP(B144,'MSAR Data'!$C$6:$BP$156,27,FALSE))</f>
        <v>504 - 521</v>
      </c>
    </row>
    <row r="145" spans="2:10" ht="16" customHeight="1">
      <c r="B145" s="56" t="s">
        <v>693</v>
      </c>
      <c r="C145" s="57" t="str">
        <f>VLOOKUP(B145,'MSAR Data'!$C$6:$E$156,2,FALSE)</f>
        <v>Irvine, CA</v>
      </c>
      <c r="D145" s="56" t="str">
        <f>VLOOKUP(B145,'Admission Preferences'!$B$5:$T$155,19,FALSE)</f>
        <v>Strong preference</v>
      </c>
      <c r="E145" s="56" t="str">
        <f>VLOOKUP(B145,'MSAR Data'!$C$6:$M$156,11,FALSE)</f>
        <v>Yes</v>
      </c>
      <c r="F145" s="56">
        <f>VLOOKUP(B145,'MSAR Data'!$C$6:$BP$156,65,FALSE)</f>
        <v>0.18999999999999995</v>
      </c>
      <c r="G145" s="56">
        <f>VLOOKUP(B145,'MSAR Data'!$C$6:$BP$156,66,FALSE)</f>
        <v>3</v>
      </c>
      <c r="H145" s="75" t="str">
        <f>CONCATENATE(VLOOKUP(B145,'MSAR Data'!$C$6:$BP$156,28,FALSE)," - ",VLOOKUP(B145,'MSAR Data'!$C$6:$BP$156,32,FALSE))</f>
        <v>3.52 - 3.98</v>
      </c>
      <c r="I145" s="75" t="str">
        <f>CONCATENATE(VLOOKUP(B145,'MSAR Data'!$C$6:$BP$156,33,FALSE)," - ",VLOOKUP(B145,'MSAR Data'!$C$6:$BP$156,37,FALSE))</f>
        <v>3.46 - 3.99</v>
      </c>
      <c r="J145" s="75" t="str">
        <f>CONCATENATE(VLOOKUP(B145,'MSAR Data'!$C$6:$BP$156,23,FALSE)," - ",VLOOKUP(B145,'MSAR Data'!$C$6:$BP$156,27,FALSE))</f>
        <v>509 - 521</v>
      </c>
    </row>
    <row r="146" spans="2:10" ht="16" customHeight="1">
      <c r="B146" s="56" t="s">
        <v>999</v>
      </c>
      <c r="C146" s="57" t="str">
        <f>VLOOKUP(B146,'MSAR Data'!$C$6:$E$156,2,FALSE)</f>
        <v>Morgantown, WV</v>
      </c>
      <c r="D146" s="56" t="str">
        <f>VLOOKUP(B146,'Admission Preferences'!$B$5:$T$155,19,FALSE)</f>
        <v>Strong preference</v>
      </c>
      <c r="E146" s="56" t="str">
        <f>VLOOKUP(B146,'MSAR Data'!$C$6:$M$156,11,FALSE)</f>
        <v>Yes</v>
      </c>
      <c r="F146" s="56">
        <f>VLOOKUP(B146,'MSAR Data'!$C$6:$BP$156,65,FALSE)</f>
        <v>0.18999999999999995</v>
      </c>
      <c r="G146" s="56">
        <f>VLOOKUP(B146,'MSAR Data'!$C$6:$BP$156,66,FALSE)</f>
        <v>2</v>
      </c>
      <c r="H146" s="75" t="str">
        <f>CONCATENATE(VLOOKUP(B146,'MSAR Data'!$C$6:$BP$156,28,FALSE)," - ",VLOOKUP(B146,'MSAR Data'!$C$6:$BP$156,32,FALSE))</f>
        <v>3.45 - 4</v>
      </c>
      <c r="I146" s="75" t="str">
        <f>CONCATENATE(VLOOKUP(B146,'MSAR Data'!$C$6:$BP$156,33,FALSE)," - ",VLOOKUP(B146,'MSAR Data'!$C$6:$BP$156,37,FALSE))</f>
        <v>3.38 - 4</v>
      </c>
      <c r="J146" s="75" t="str">
        <f>CONCATENATE(VLOOKUP(B146,'MSAR Data'!$C$6:$BP$156,23,FALSE)," - ",VLOOKUP(B146,'MSAR Data'!$C$6:$BP$156,27,FALSE))</f>
        <v>505 - 518</v>
      </c>
    </row>
    <row r="147" spans="2:10" ht="16" customHeight="1">
      <c r="B147" s="56" t="s">
        <v>688</v>
      </c>
      <c r="C147" s="57" t="str">
        <f>VLOOKUP(B147,'MSAR Data'!$C$6:$E$156,2,FALSE)</f>
        <v>Sacramento, CA</v>
      </c>
      <c r="D147" s="56" t="str">
        <f>VLOOKUP(B147,'Admission Preferences'!$B$5:$T$155,19,FALSE)</f>
        <v>Strong preference</v>
      </c>
      <c r="E147" s="56" t="str">
        <f>VLOOKUP(B147,'MSAR Data'!$C$6:$M$156,11,FALSE)</f>
        <v>Yes</v>
      </c>
      <c r="F147" s="56">
        <f>VLOOKUP(B147,'MSAR Data'!$C$6:$BP$156,65,FALSE)</f>
        <v>0.18000000000000016</v>
      </c>
      <c r="G147" s="56">
        <f>VLOOKUP(B147,'MSAR Data'!$C$6:$BP$156,66,FALSE)</f>
        <v>4</v>
      </c>
      <c r="H147" s="75" t="str">
        <f>CONCATENATE(VLOOKUP(B147,'MSAR Data'!$C$6:$BP$156,28,FALSE)," - ",VLOOKUP(B147,'MSAR Data'!$C$6:$BP$156,32,FALSE))</f>
        <v>3.21 - 3.95</v>
      </c>
      <c r="I147" s="75" t="str">
        <f>CONCATENATE(VLOOKUP(B147,'MSAR Data'!$C$6:$BP$156,33,FALSE)," - ",VLOOKUP(B147,'MSAR Data'!$C$6:$BP$156,37,FALSE))</f>
        <v>3.09 - 3.95</v>
      </c>
      <c r="J147" s="75" t="str">
        <f>CONCATENATE(VLOOKUP(B147,'MSAR Data'!$C$6:$BP$156,23,FALSE)," - ",VLOOKUP(B147,'MSAR Data'!$C$6:$BP$156,27,FALSE))</f>
        <v>503 - 520</v>
      </c>
    </row>
    <row r="148" spans="2:10" ht="16" customHeight="1">
      <c r="B148" s="56" t="s">
        <v>254</v>
      </c>
      <c r="C148" s="57" t="str">
        <f>VLOOKUP(B148,'MSAR Data'!$C$6:$E$156,2,FALSE)</f>
        <v>San Antonio, TX</v>
      </c>
      <c r="D148" s="56" t="str">
        <f>VLOOKUP(B148,'Admission Preferences'!$B$5:$T$155,19,FALSE)</f>
        <v>Strong preference</v>
      </c>
      <c r="E148" s="56" t="str">
        <f>VLOOKUP(B148,'MSAR Data'!$C$6:$M$156,11,FALSE)</f>
        <v>Yes</v>
      </c>
      <c r="F148" s="56">
        <f>VLOOKUP(B148,'MSAR Data'!$C$6:$BP$156,65,FALSE)</f>
        <v>0.17999999999999972</v>
      </c>
      <c r="G148" s="56">
        <f>VLOOKUP(B148,'MSAR Data'!$C$6:$BP$156,66,FALSE)</f>
        <v>3</v>
      </c>
      <c r="H148" s="75" t="str">
        <f>CONCATENATE(VLOOKUP(B148,'MSAR Data'!$C$6:$BP$156,28,FALSE)," - ",VLOOKUP(B148,'MSAR Data'!$C$6:$BP$156,32,FALSE))</f>
        <v>3.65 - 4</v>
      </c>
      <c r="I148" s="75" t="str">
        <f>CONCATENATE(VLOOKUP(B148,'MSAR Data'!$C$6:$BP$156,33,FALSE)," - ",VLOOKUP(B148,'MSAR Data'!$C$6:$BP$156,37,FALSE))</f>
        <v>3.58 - 4</v>
      </c>
      <c r="J148" s="75" t="str">
        <f>CONCATENATE(VLOOKUP(B148,'MSAR Data'!$C$6:$BP$156,23,FALSE)," - ",VLOOKUP(B148,'MSAR Data'!$C$6:$BP$156,27,FALSE))</f>
        <v>512 - 524</v>
      </c>
    </row>
    <row r="149" spans="2:10" ht="16" customHeight="1">
      <c r="B149" s="56" t="s">
        <v>243</v>
      </c>
      <c r="C149" s="57" t="str">
        <f>VLOOKUP(B149,'MSAR Data'!$C$6:$E$156,2,FALSE)</f>
        <v>Bryan, TX</v>
      </c>
      <c r="D149" s="56" t="str">
        <f>VLOOKUP(B149,'Admission Preferences'!$B$5:$T$155,19,FALSE)</f>
        <v>Strong preference</v>
      </c>
      <c r="E149" s="56" t="str">
        <f>VLOOKUP(B149,'MSAR Data'!$C$6:$M$156,11,FALSE)</f>
        <v>Yes</v>
      </c>
      <c r="F149" s="56">
        <f>VLOOKUP(B149,'MSAR Data'!$C$6:$BP$156,65,FALSE)</f>
        <v>0.14999999999999991</v>
      </c>
      <c r="G149" s="56">
        <f>VLOOKUP(B149,'MSAR Data'!$C$6:$BP$156,66,FALSE)</f>
        <v>3</v>
      </c>
      <c r="H149" s="75" t="str">
        <f>CONCATENATE(VLOOKUP(B149,'MSAR Data'!$C$6:$BP$156,28,FALSE)," - ",VLOOKUP(B149,'MSAR Data'!$C$6:$BP$156,32,FALSE))</f>
        <v>3.54 - 4</v>
      </c>
      <c r="I149" s="75" t="str">
        <f>CONCATENATE(VLOOKUP(B149,'MSAR Data'!$C$6:$BP$156,33,FALSE)," - ",VLOOKUP(B149,'MSAR Data'!$C$6:$BP$156,37,FALSE))</f>
        <v>3.46 - 4</v>
      </c>
      <c r="J149" s="75" t="str">
        <f>CONCATENATE(VLOOKUP(B149,'MSAR Data'!$C$6:$BP$156,23,FALSE)," - ",VLOOKUP(B149,'MSAR Data'!$C$6:$BP$156,27,FALSE))</f>
        <v>507 - 521</v>
      </c>
    </row>
    <row r="150" spans="2:10" ht="16" customHeight="1">
      <c r="B150" s="56" t="s">
        <v>163</v>
      </c>
      <c r="C150" s="57" t="str">
        <f>VLOOKUP(B150,'MSAR Data'!$C$6:$E$156,2,FALSE)</f>
        <v>Macon, GA</v>
      </c>
      <c r="D150" s="56" t="str">
        <f>VLOOKUP(B150,'Admission Preferences'!$B$5:$T$155,19,FALSE)</f>
        <v>Strong preference</v>
      </c>
      <c r="E150" s="56" t="str">
        <f>VLOOKUP(B150,'MSAR Data'!$C$6:$M$156,11,FALSE)</f>
        <v>Not provided</v>
      </c>
      <c r="F150" s="56">
        <f>VLOOKUP(B150,'MSAR Data'!$C$6:$BP$156,65,FALSE)</f>
        <v>0.31999999999999984</v>
      </c>
      <c r="G150" s="56">
        <f>VLOOKUP(B150,'MSAR Data'!$C$6:$BP$156,66,FALSE)</f>
        <v>2</v>
      </c>
      <c r="H150" s="75" t="str">
        <f>CONCATENATE(VLOOKUP(B150,'MSAR Data'!$C$6:$BP$156,28,FALSE)," - ",VLOOKUP(B150,'MSAR Data'!$C$6:$BP$156,32,FALSE))</f>
        <v>3.31 - 3.97</v>
      </c>
      <c r="I150" s="75" t="str">
        <f>CONCATENATE(VLOOKUP(B150,'MSAR Data'!$C$6:$BP$156,33,FALSE)," - ",VLOOKUP(B150,'MSAR Data'!$C$6:$BP$156,37,FALSE))</f>
        <v>3.06 - 3.96</v>
      </c>
      <c r="J150" s="75" t="str">
        <f>CONCATENATE(VLOOKUP(B150,'MSAR Data'!$C$6:$BP$156,23,FALSE)," - ",VLOOKUP(B150,'MSAR Data'!$C$6:$BP$156,27,FALSE))</f>
        <v>498 - 512</v>
      </c>
    </row>
    <row r="151" spans="2:10" ht="16" customHeight="1">
      <c r="B151" s="56" t="s">
        <v>908</v>
      </c>
      <c r="C151" s="57" t="str">
        <f>VLOOKUP(B151,'MSAR Data'!$C$6:$E$156,2,FALSE)</f>
        <v>Oklahoma City, OK</v>
      </c>
      <c r="D151" s="56" t="str">
        <f>VLOOKUP(B151,'Admission Preferences'!$B$5:$T$155,19,FALSE)</f>
        <v>Strong preference</v>
      </c>
      <c r="E151" s="56" t="str">
        <f>VLOOKUP(B151,'MSAR Data'!$C$6:$M$156,11,FALSE)</f>
        <v>Not provided</v>
      </c>
      <c r="F151" s="56">
        <f>VLOOKUP(B151,'MSAR Data'!$C$6:$BP$156,65,FALSE)</f>
        <v>0.25</v>
      </c>
      <c r="G151" s="56">
        <f>VLOOKUP(B151,'MSAR Data'!$C$6:$BP$156,66,FALSE)</f>
        <v>2</v>
      </c>
      <c r="H151" s="75" t="str">
        <f>CONCATENATE(VLOOKUP(B151,'MSAR Data'!$C$6:$BP$156,28,FALSE)," - ",VLOOKUP(B151,'MSAR Data'!$C$6:$BP$156,32,FALSE))</f>
        <v>3.53 - 4</v>
      </c>
      <c r="I151" s="75" t="str">
        <f>CONCATENATE(VLOOKUP(B151,'MSAR Data'!$C$6:$BP$156,33,FALSE)," - ",VLOOKUP(B151,'MSAR Data'!$C$6:$BP$156,37,FALSE))</f>
        <v>3.37 - 4</v>
      </c>
      <c r="J151" s="75" t="str">
        <f>CONCATENATE(VLOOKUP(B151,'MSAR Data'!$C$6:$BP$156,23,FALSE)," - ",VLOOKUP(B151,'MSAR Data'!$C$6:$BP$156,27,FALSE))</f>
        <v>504 - 521</v>
      </c>
    </row>
    <row r="152" spans="2:10" ht="16" customHeight="1">
      <c r="B152" s="56" t="s">
        <v>198</v>
      </c>
      <c r="C152" s="57" t="str">
        <f>VLOOKUP(B152,'MSAR Data'!$C$6:$E$156,2,FALSE)</f>
        <v>Portland, OR</v>
      </c>
      <c r="D152" s="56" t="str">
        <f>VLOOKUP(B152,'Admission Preferences'!$B$5:$T$155,19,FALSE)</f>
        <v>Strong preference</v>
      </c>
      <c r="E152" s="56" t="str">
        <f>VLOOKUP(B152,'MSAR Data'!$C$6:$M$156,11,FALSE)</f>
        <v>Not provided</v>
      </c>
      <c r="F152" s="56">
        <f>VLOOKUP(B152,'MSAR Data'!$C$6:$BP$156,65,FALSE)</f>
        <v>0.21999999999999975</v>
      </c>
      <c r="G152" s="56">
        <f>VLOOKUP(B152,'MSAR Data'!$C$6:$BP$156,66,FALSE)</f>
        <v>6</v>
      </c>
      <c r="H152" s="75" t="str">
        <f>CONCATENATE(VLOOKUP(B152,'MSAR Data'!$C$6:$BP$156,28,FALSE)," - ",VLOOKUP(B152,'MSAR Data'!$C$6:$BP$156,32,FALSE))</f>
        <v>3.34 - 3.96</v>
      </c>
      <c r="I152" s="75" t="str">
        <f>CONCATENATE(VLOOKUP(B152,'MSAR Data'!$C$6:$BP$156,33,FALSE)," - ",VLOOKUP(B152,'MSAR Data'!$C$6:$BP$156,37,FALSE))</f>
        <v>3.2 - 3.97</v>
      </c>
      <c r="J152" s="75" t="str">
        <f>CONCATENATE(VLOOKUP(B152,'MSAR Data'!$C$6:$BP$156,23,FALSE)," - ",VLOOKUP(B152,'MSAR Data'!$C$6:$BP$156,27,FALSE))</f>
        <v>502 - 520</v>
      </c>
    </row>
    <row r="153" spans="2:10" ht="16" customHeight="1">
      <c r="B153" s="56" t="s">
        <v>971</v>
      </c>
      <c r="C153" s="57" t="str">
        <f>VLOOKUP(B153,'MSAR Data'!$C$6:$E$156,2,FALSE)</f>
        <v>Dallas, TX</v>
      </c>
      <c r="D153" s="56" t="str">
        <f>VLOOKUP(B153,'Admission Preferences'!$B$5:$T$155,19,FALSE)</f>
        <v>Strong preference</v>
      </c>
      <c r="E153" s="56" t="str">
        <f>VLOOKUP(B153,'MSAR Data'!$C$6:$M$156,11,FALSE)</f>
        <v>Not provided</v>
      </c>
      <c r="F153" s="56">
        <f>VLOOKUP(B153,'MSAR Data'!$C$6:$BP$156,65,FALSE)</f>
        <v>0.18000000000000016</v>
      </c>
      <c r="G153" s="56">
        <f>VLOOKUP(B153,'MSAR Data'!$C$6:$BP$156,66,FALSE)</f>
        <v>5</v>
      </c>
      <c r="H153" s="75" t="str">
        <f>CONCATENATE(VLOOKUP(B153,'MSAR Data'!$C$6:$BP$156,28,FALSE)," - ",VLOOKUP(B153,'MSAR Data'!$C$6:$BP$156,32,FALSE))</f>
        <v>3.66 - 4</v>
      </c>
      <c r="I153" s="75" t="str">
        <f>CONCATENATE(VLOOKUP(B153,'MSAR Data'!$C$6:$BP$156,33,FALSE)," - ",VLOOKUP(B153,'MSAR Data'!$C$6:$BP$156,37,FALSE))</f>
        <v>3.57 - 4</v>
      </c>
      <c r="J153" s="75" t="str">
        <f>CONCATENATE(VLOOKUP(B153,'MSAR Data'!$C$6:$BP$156,23,FALSE)," - ",VLOOKUP(B153,'MSAR Data'!$C$6:$BP$156,27,FALSE))</f>
        <v>510 - 523</v>
      </c>
    </row>
    <row r="154" spans="2:10" ht="16" customHeight="1">
      <c r="B154" s="56" t="s">
        <v>933</v>
      </c>
      <c r="C154" s="57" t="str">
        <f>VLOOKUP(B154,'MSAR Data'!$C$6:$E$156,2,FALSE)</f>
        <v>Memphis, TN</v>
      </c>
      <c r="D154" s="56" t="str">
        <f>VLOOKUP(B154,'Admission Preferences'!$B$5:$T$155,19,FALSE)</f>
        <v>Strong preference</v>
      </c>
      <c r="E154" s="56" t="str">
        <f>VLOOKUP(B154,'MSAR Data'!$C$6:$M$156,11,FALSE)</f>
        <v>Not provided</v>
      </c>
      <c r="F154" s="56">
        <f>VLOOKUP(B154,'MSAR Data'!$C$6:$BP$156,65,FALSE)</f>
        <v>0.18000000000000016</v>
      </c>
      <c r="G154" s="56">
        <f>VLOOKUP(B154,'MSAR Data'!$C$6:$BP$156,66,FALSE)</f>
        <v>2</v>
      </c>
      <c r="H154" s="75" t="str">
        <f>CONCATENATE(VLOOKUP(B154,'MSAR Data'!$C$6:$BP$156,28,FALSE)," - ",VLOOKUP(B154,'MSAR Data'!$C$6:$BP$156,32,FALSE))</f>
        <v>3.62 - 4</v>
      </c>
      <c r="I154" s="75" t="str">
        <f>CONCATENATE(VLOOKUP(B154,'MSAR Data'!$C$6:$BP$156,33,FALSE)," - ",VLOOKUP(B154,'MSAR Data'!$C$6:$BP$156,37,FALSE))</f>
        <v>3.52 - 4</v>
      </c>
      <c r="J154" s="75" t="str">
        <f>CONCATENATE(VLOOKUP(B154,'MSAR Data'!$C$6:$BP$156,23,FALSE)," - ",VLOOKUP(B154,'MSAR Data'!$C$6:$BP$156,27,FALSE))</f>
        <v>507 - 520</v>
      </c>
    </row>
    <row r="155" spans="2:10" ht="16" customHeight="1">
      <c r="B155" s="56" t="s">
        <v>149</v>
      </c>
      <c r="C155" s="57" t="str">
        <f>VLOOKUP(B155,'MSAR Data'!$C$6:$E$156,2,FALSE)</f>
        <v>Houston, TX</v>
      </c>
      <c r="D155" s="56" t="str">
        <f>VLOOKUP(B155,'Admission Preferences'!$B$5:$T$155,19,FALSE)</f>
        <v>Strong preference</v>
      </c>
      <c r="E155" s="56" t="str">
        <f>VLOOKUP(B155,'MSAR Data'!$C$6:$M$156,11,FALSE)</f>
        <v>Not provided</v>
      </c>
      <c r="F155" s="56">
        <f>VLOOKUP(B155,'MSAR Data'!$C$6:$BP$156,65,FALSE)</f>
        <v>0.16000000000000014</v>
      </c>
      <c r="G155" s="56">
        <f>VLOOKUP(B155,'MSAR Data'!$C$6:$BP$156,66,FALSE)</f>
        <v>4</v>
      </c>
      <c r="H155" s="75" t="str">
        <f>CONCATENATE(VLOOKUP(B155,'MSAR Data'!$C$6:$BP$156,28,FALSE)," - ",VLOOKUP(B155,'MSAR Data'!$C$6:$BP$156,32,FALSE))</f>
        <v>3.63 - 4</v>
      </c>
      <c r="I155" s="75" t="str">
        <f>CONCATENATE(VLOOKUP(B155,'MSAR Data'!$C$6:$BP$156,33,FALSE)," - ",VLOOKUP(B155,'MSAR Data'!$C$6:$BP$156,37,FALSE))</f>
        <v>3.52 - 4</v>
      </c>
      <c r="J155" s="75" t="str">
        <f>CONCATENATE(VLOOKUP(B155,'MSAR Data'!$C$6:$BP$156,23,FALSE)," - ",VLOOKUP(B155,'MSAR Data'!$C$6:$BP$156,27,FALSE))</f>
        <v>506 - 521</v>
      </c>
    </row>
    <row r="156" spans="2:10" ht="16" customHeight="1">
      <c r="B156" s="56" t="s">
        <v>768</v>
      </c>
      <c r="C156" s="57" t="str">
        <f>VLOOKUP(B156,'MSAR Data'!$C$6:$E$156,2,FALSE)</f>
        <v>Houston, TX</v>
      </c>
      <c r="D156" s="56" t="str">
        <f>VLOOKUP(B156,'Admission Preferences'!$B$5:$T$155,19,FALSE)</f>
        <v>Strong preference</v>
      </c>
      <c r="E156" s="56" t="str">
        <f>VLOOKUP(B156,'MSAR Data'!$C$6:$M$156,11,FALSE)</f>
        <v>Not provided</v>
      </c>
      <c r="F156" s="56">
        <f>VLOOKUP(B156,'MSAR Data'!$C$6:$BP$156,65,FALSE)</f>
        <v>0.10000000000000009</v>
      </c>
      <c r="G156" s="56">
        <f>VLOOKUP(B156,'MSAR Data'!$C$6:$BP$156,66,FALSE)</f>
        <v>1</v>
      </c>
      <c r="H156" s="75" t="str">
        <f>CONCATENATE(VLOOKUP(B156,'MSAR Data'!$C$6:$BP$156,28,FALSE)," - ",VLOOKUP(B156,'MSAR Data'!$C$6:$BP$156,32,FALSE))</f>
        <v>3.29 - 3.91</v>
      </c>
      <c r="I156" s="75" t="str">
        <f>CONCATENATE(VLOOKUP(B156,'MSAR Data'!$C$6:$BP$156,33,FALSE)," - ",VLOOKUP(B156,'MSAR Data'!$C$6:$BP$156,37,FALSE))</f>
        <v>3.06 - 3.93</v>
      </c>
      <c r="J156" s="75" t="str">
        <f>CONCATENATE(VLOOKUP(B156,'MSAR Data'!$C$6:$BP$156,23,FALSE)," - ",VLOOKUP(B156,'MSAR Data'!$C$6:$BP$156,27,FALSE))</f>
        <v>498 - 514</v>
      </c>
    </row>
    <row r="157" spans="2:10" ht="16" customHeight="1">
      <c r="B157" s="56" t="s">
        <v>161</v>
      </c>
      <c r="C157" s="57" t="str">
        <f>VLOOKUP(B157,'MSAR Data'!$C$6:$E$156,2,FALSE)</f>
        <v>Nashville, TN</v>
      </c>
      <c r="D157" s="56" t="str">
        <f>VLOOKUP(B157,'Admission Preferences'!$B$5:$T$155,19,FALSE)</f>
        <v>Strong preference</v>
      </c>
      <c r="E157" s="56" t="str">
        <f>VLOOKUP(B157,'MSAR Data'!$C$6:$M$156,11,FALSE)</f>
        <v>No</v>
      </c>
      <c r="F157" s="56">
        <f>VLOOKUP(B157,'MSAR Data'!$C$6:$BP$156,65,FALSE)</f>
        <v>0.3400000000000003</v>
      </c>
      <c r="G157" s="56">
        <f>VLOOKUP(B157,'MSAR Data'!$C$6:$BP$156,66,FALSE)</f>
        <v>3</v>
      </c>
      <c r="H157" s="75" t="str">
        <f>CONCATENATE(VLOOKUP(B157,'MSAR Data'!$C$6:$BP$156,28,FALSE)," - ",VLOOKUP(B157,'MSAR Data'!$C$6:$BP$156,32,FALSE))</f>
        <v>2.96 - 3.84</v>
      </c>
      <c r="I157" s="75" t="str">
        <f>CONCATENATE(VLOOKUP(B157,'MSAR Data'!$C$6:$BP$156,33,FALSE)," - ",VLOOKUP(B157,'MSAR Data'!$C$6:$BP$156,37,FALSE))</f>
        <v>2.59 - 3.81</v>
      </c>
      <c r="J157" s="75" t="str">
        <f>CONCATENATE(VLOOKUP(B157,'MSAR Data'!$C$6:$BP$156,23,FALSE)," - ",VLOOKUP(B157,'MSAR Data'!$C$6:$BP$156,27,FALSE))</f>
        <v>496 - 512</v>
      </c>
    </row>
    <row r="158" spans="2:10" ht="16" customHeight="1">
      <c r="B158" s="56" t="s">
        <v>226</v>
      </c>
      <c r="C158" s="57" t="str">
        <f>VLOOKUP(B158,'MSAR Data'!$C$6:$E$156,2,FALSE)</f>
        <v>Salt Lake City, UT</v>
      </c>
      <c r="D158" s="56" t="str">
        <f>VLOOKUP(B158,'Admission Preferences'!$B$5:$T$155,19,FALSE)</f>
        <v>Strong preference</v>
      </c>
      <c r="E158" s="56" t="str">
        <f>VLOOKUP(B158,'MSAR Data'!$C$6:$M$156,11,FALSE)</f>
        <v>No</v>
      </c>
      <c r="F158" s="56">
        <f>VLOOKUP(B158,'MSAR Data'!$C$6:$BP$156,65,FALSE)</f>
        <v>0.32000000000000028</v>
      </c>
      <c r="G158" s="56">
        <f>VLOOKUP(B158,'MSAR Data'!$C$6:$BP$156,66,FALSE)</f>
        <v>3</v>
      </c>
      <c r="H158" s="75" t="str">
        <f>CONCATENATE(VLOOKUP(B158,'MSAR Data'!$C$6:$BP$156,28,FALSE)," - ",VLOOKUP(B158,'MSAR Data'!$C$6:$BP$156,32,FALSE))</f>
        <v>3.44 - 4</v>
      </c>
      <c r="I158" s="75" t="str">
        <f>CONCATENATE(VLOOKUP(B158,'MSAR Data'!$C$6:$BP$156,33,FALSE)," - ",VLOOKUP(B158,'MSAR Data'!$C$6:$BP$156,37,FALSE))</f>
        <v>3.3 - 4</v>
      </c>
      <c r="J158" s="75" t="str">
        <f>CONCATENATE(VLOOKUP(B158,'MSAR Data'!$C$6:$BP$156,23,FALSE)," - ",VLOOKUP(B158,'MSAR Data'!$C$6:$BP$156,27,FALSE))</f>
        <v>507 - 522</v>
      </c>
    </row>
    <row r="159" spans="2:10" ht="16" customHeight="1">
      <c r="B159" s="56" t="s">
        <v>250</v>
      </c>
      <c r="C159" s="57" t="str">
        <f>VLOOKUP(B159,'MSAR Data'!$C$6:$E$156,2,FALSE)</f>
        <v>Lubbock, TX</v>
      </c>
      <c r="D159" s="56" t="str">
        <f>VLOOKUP(B159,'Admission Preferences'!$B$5:$T$155,19,FALSE)</f>
        <v>Strong preference</v>
      </c>
      <c r="E159" s="56" t="str">
        <f>VLOOKUP(B159,'MSAR Data'!$C$6:$M$156,11,FALSE)</f>
        <v>No</v>
      </c>
      <c r="F159" s="56">
        <f>VLOOKUP(B159,'MSAR Data'!$C$6:$BP$156,65,FALSE)</f>
        <v>0.30000000000000027</v>
      </c>
      <c r="G159" s="56">
        <f>VLOOKUP(B159,'MSAR Data'!$C$6:$BP$156,66,FALSE)</f>
        <v>3</v>
      </c>
      <c r="H159" s="75" t="str">
        <f>CONCATENATE(VLOOKUP(B159,'MSAR Data'!$C$6:$BP$156,28,FALSE)," - ",VLOOKUP(B159,'MSAR Data'!$C$6:$BP$156,32,FALSE))</f>
        <v>3.49 - 4</v>
      </c>
      <c r="I159" s="75" t="str">
        <f>CONCATENATE(VLOOKUP(B159,'MSAR Data'!$C$6:$BP$156,33,FALSE)," - ",VLOOKUP(B159,'MSAR Data'!$C$6:$BP$156,37,FALSE))</f>
        <v>3.36 - 4</v>
      </c>
      <c r="J159" s="75" t="str">
        <f>CONCATENATE(VLOOKUP(B159,'MSAR Data'!$C$6:$BP$156,23,FALSE)," - ",VLOOKUP(B159,'MSAR Data'!$C$6:$BP$156,27,FALSE))</f>
        <v>504 - 522</v>
      </c>
    </row>
    <row r="160" spans="2:10" ht="16" customHeight="1">
      <c r="B160" s="56" t="s">
        <v>886</v>
      </c>
      <c r="C160" s="57" t="str">
        <f>VLOOKUP(B160,'MSAR Data'!$C$6:$E$156,2,FALSE)</f>
        <v>Albuquerque, NM</v>
      </c>
      <c r="D160" s="56" t="str">
        <f>VLOOKUP(B160,'Admission Preferences'!$B$5:$T$155,19,FALSE)</f>
        <v>Strong preference</v>
      </c>
      <c r="E160" s="56" t="str">
        <f>VLOOKUP(B160,'MSAR Data'!$C$6:$M$156,11,FALSE)</f>
        <v>No</v>
      </c>
      <c r="F160" s="56">
        <f>VLOOKUP(B160,'MSAR Data'!$C$6:$BP$156,65,FALSE)</f>
        <v>0.29999999999999982</v>
      </c>
      <c r="G160" s="56">
        <f>VLOOKUP(B160,'MSAR Data'!$C$6:$BP$156,66,FALSE)</f>
        <v>3</v>
      </c>
      <c r="H160" s="75" t="str">
        <f>CONCATENATE(VLOOKUP(B160,'MSAR Data'!$C$6:$BP$156,28,FALSE)," - ",VLOOKUP(B160,'MSAR Data'!$C$6:$BP$156,32,FALSE))</f>
        <v>3.21 - 3.99</v>
      </c>
      <c r="I160" s="75" t="str">
        <f>CONCATENATE(VLOOKUP(B160,'MSAR Data'!$C$6:$BP$156,33,FALSE)," - ",VLOOKUP(B160,'MSAR Data'!$C$6:$BP$156,37,FALSE))</f>
        <v>2.99 - 3.99</v>
      </c>
      <c r="J160" s="75" t="str">
        <f>CONCATENATE(VLOOKUP(B160,'MSAR Data'!$C$6:$BP$156,23,FALSE)," - ",VLOOKUP(B160,'MSAR Data'!$C$6:$BP$156,27,FALSE))</f>
        <v>498 - 515</v>
      </c>
    </row>
    <row r="161" spans="2:10" ht="16" customHeight="1">
      <c r="B161" s="56" t="s">
        <v>41</v>
      </c>
      <c r="C161" s="57" t="str">
        <f>VLOOKUP(B161,'MSAR Data'!$C$6:$E$156,2,FALSE)</f>
        <v>Urbana, IL</v>
      </c>
      <c r="D161" s="56" t="str">
        <f>VLOOKUP(B161,'Admission Preferences'!$B$5:$T$155,19,FALSE)</f>
        <v>Strong preference</v>
      </c>
      <c r="E161" s="56" t="str">
        <f>VLOOKUP(B161,'MSAR Data'!$C$6:$M$156,11,FALSE)</f>
        <v>No</v>
      </c>
      <c r="F161" s="56">
        <f>VLOOKUP(B161,'MSAR Data'!$C$6:$BP$156,65,FALSE)</f>
        <v>0.24000000000000021</v>
      </c>
      <c r="G161" s="56">
        <f>VLOOKUP(B161,'MSAR Data'!$C$6:$BP$156,66,FALSE)</f>
        <v>4</v>
      </c>
      <c r="H161" s="75" t="str">
        <f>CONCATENATE(VLOOKUP(B161,'MSAR Data'!$C$6:$BP$156,28,FALSE)," - ",VLOOKUP(B161,'MSAR Data'!$C$6:$BP$156,32,FALSE))</f>
        <v>3.43 - 3.98</v>
      </c>
      <c r="I161" s="75" t="str">
        <f>CONCATENATE(VLOOKUP(B161,'MSAR Data'!$C$6:$BP$156,33,FALSE)," - ",VLOOKUP(B161,'MSAR Data'!$C$6:$BP$156,37,FALSE))</f>
        <v>3.3 - 3.99</v>
      </c>
      <c r="J161" s="75" t="str">
        <f>CONCATENATE(VLOOKUP(B161,'MSAR Data'!$C$6:$BP$156,23,FALSE)," - ",VLOOKUP(B161,'MSAR Data'!$C$6:$BP$156,27,FALSE))</f>
        <v>506 - 522</v>
      </c>
    </row>
    <row r="162" spans="2:10" ht="16" customHeight="1">
      <c r="B162" s="56" t="s">
        <v>115</v>
      </c>
      <c r="C162" s="57" t="str">
        <f>VLOOKUP(B162,'MSAR Data'!$C$6:$E$156,2,FALSE)</f>
        <v>Indianapolis, IN</v>
      </c>
      <c r="D162" s="56" t="str">
        <f>VLOOKUP(B162,'Admission Preferences'!$B$5:$T$155,19,FALSE)</f>
        <v>Strong preference</v>
      </c>
      <c r="E162" s="56" t="str">
        <f>VLOOKUP(B162,'MSAR Data'!$C$6:$M$156,11,FALSE)</f>
        <v>No</v>
      </c>
      <c r="F162" s="56">
        <f>VLOOKUP(B162,'MSAR Data'!$C$6:$BP$156,65,FALSE)</f>
        <v>0.20999999999999996</v>
      </c>
      <c r="G162" s="56">
        <f>VLOOKUP(B162,'MSAR Data'!$C$6:$BP$156,66,FALSE)</f>
        <v>5</v>
      </c>
      <c r="H162" s="75" t="str">
        <f>CONCATENATE(VLOOKUP(B162,'MSAR Data'!$C$6:$BP$156,28,FALSE)," - ",VLOOKUP(B162,'MSAR Data'!$C$6:$BP$156,32,FALSE))</f>
        <v>3.56 - 3.99</v>
      </c>
      <c r="I162" s="75" t="str">
        <f>CONCATENATE(VLOOKUP(B162,'MSAR Data'!$C$6:$BP$156,33,FALSE)," - ",VLOOKUP(B162,'MSAR Data'!$C$6:$BP$156,37,FALSE))</f>
        <v>3.45 - 4</v>
      </c>
      <c r="J162" s="75" t="str">
        <f>CONCATENATE(VLOOKUP(B162,'MSAR Data'!$C$6:$BP$156,23,FALSE)," - ",VLOOKUP(B162,'MSAR Data'!$C$6:$BP$156,27,FALSE))</f>
        <v>504 - 520</v>
      </c>
    </row>
    <row r="163" spans="2:10" ht="16" customHeight="1">
      <c r="B163" s="56" t="s">
        <v>926</v>
      </c>
      <c r="C163" s="57" t="str">
        <f>VLOOKUP(B163,'MSAR Data'!$C$6:$E$156,2,FALSE)</f>
        <v>Mobile, AL</v>
      </c>
      <c r="D163" s="56" t="str">
        <f>VLOOKUP(B163,'Admission Preferences'!$B$5:$T$155,19,FALSE)</f>
        <v>Strong preference</v>
      </c>
      <c r="E163" s="56" t="str">
        <f>VLOOKUP(B163,'MSAR Data'!$C$6:$M$156,11,FALSE)</f>
        <v>No</v>
      </c>
      <c r="F163" s="56">
        <f>VLOOKUP(B163,'MSAR Data'!$C$6:$BP$156,65,FALSE)</f>
        <v>0.18000000000000016</v>
      </c>
      <c r="G163" s="56">
        <f>VLOOKUP(B163,'MSAR Data'!$C$6:$BP$156,66,FALSE)</f>
        <v>2</v>
      </c>
      <c r="H163" s="75" t="str">
        <f>CONCATENATE(VLOOKUP(B163,'MSAR Data'!$C$6:$BP$156,28,FALSE)," - ",VLOOKUP(B163,'MSAR Data'!$C$6:$BP$156,32,FALSE))</f>
        <v>3.58 - 4</v>
      </c>
      <c r="I163" s="75" t="str">
        <f>CONCATENATE(VLOOKUP(B163,'MSAR Data'!$C$6:$BP$156,33,FALSE)," - ",VLOOKUP(B163,'MSAR Data'!$C$6:$BP$156,37,FALSE))</f>
        <v>3.4 - 4</v>
      </c>
      <c r="J163" s="75" t="str">
        <f>CONCATENATE(VLOOKUP(B163,'MSAR Data'!$C$6:$BP$156,23,FALSE)," - ",VLOOKUP(B163,'MSAR Data'!$C$6:$BP$156,27,FALSE))</f>
        <v>504 - 516</v>
      </c>
    </row>
    <row r="164" spans="2:10" ht="16" customHeight="1">
      <c r="B164" s="56" t="s">
        <v>953</v>
      </c>
      <c r="C164" s="57" t="str">
        <f>VLOOKUP(B164,'MSAR Data'!$C$6:$E$156,2,FALSE)</f>
        <v>Austin, TX</v>
      </c>
      <c r="D164" s="56" t="str">
        <f>VLOOKUP(B164,'Admission Preferences'!$B$5:$T$155,19,FALSE)</f>
        <v>Strong preference</v>
      </c>
      <c r="E164" s="56" t="str">
        <f>VLOOKUP(B164,'MSAR Data'!$C$6:$M$156,11,FALSE)</f>
        <v>No</v>
      </c>
      <c r="F164" s="56">
        <f>VLOOKUP(B164,'MSAR Data'!$C$6:$BP$156,65,FALSE)</f>
        <v>0.10999999999999988</v>
      </c>
      <c r="G164" s="56">
        <f>VLOOKUP(B164,'MSAR Data'!$C$6:$BP$156,66,FALSE)</f>
        <v>2</v>
      </c>
      <c r="H164" s="75" t="str">
        <f>CONCATENATE(VLOOKUP(B164,'MSAR Data'!$C$6:$BP$156,28,FALSE)," - ",VLOOKUP(B164,'MSAR Data'!$C$6:$BP$156,32,FALSE))</f>
        <v>3.6 - 3.99</v>
      </c>
      <c r="I164" s="75" t="str">
        <f>CONCATENATE(VLOOKUP(B164,'MSAR Data'!$C$6:$BP$156,33,FALSE)," - ",VLOOKUP(B164,'MSAR Data'!$C$6:$BP$156,37,FALSE))</f>
        <v>3.49 - 4</v>
      </c>
      <c r="J164" s="75" t="str">
        <f>CONCATENATE(VLOOKUP(B164,'MSAR Data'!$C$6:$BP$156,23,FALSE)," - ",VLOOKUP(B164,'MSAR Data'!$C$6:$BP$156,27,FALSE))</f>
        <v>509 - 522</v>
      </c>
    </row>
    <row r="167" spans="2:10">
      <c r="E167" s="25"/>
      <c r="F167" s="25"/>
      <c r="G167" s="25"/>
      <c r="H167" s="25"/>
      <c r="I167" s="25"/>
      <c r="J167" s="25"/>
    </row>
    <row r="168" spans="2:10">
      <c r="E168" s="5"/>
      <c r="F168" s="5"/>
      <c r="G168" s="5"/>
      <c r="H168" s="5"/>
      <c r="I168" s="5"/>
      <c r="J168" s="5"/>
    </row>
    <row r="169" spans="2:10">
      <c r="E169" s="5"/>
      <c r="F169" s="5"/>
      <c r="G169" s="5"/>
      <c r="H169" s="5"/>
      <c r="I169" s="5"/>
      <c r="J169" s="5"/>
    </row>
    <row r="170" spans="2:10">
      <c r="E170" s="5"/>
      <c r="F170" s="5"/>
      <c r="G170" s="5"/>
      <c r="H170" s="5"/>
      <c r="I170" s="5"/>
      <c r="J170" s="5"/>
    </row>
    <row r="171" spans="2:10">
      <c r="E171" s="5"/>
      <c r="F171" s="5"/>
      <c r="G171" s="5"/>
      <c r="H171" s="5"/>
      <c r="I171" s="5"/>
      <c r="J171" s="5"/>
    </row>
    <row r="172" spans="2:10">
      <c r="E172" s="25"/>
      <c r="F172" s="25"/>
      <c r="G172" s="26"/>
      <c r="H172" s="26"/>
      <c r="I172" s="26"/>
      <c r="J172" s="26"/>
    </row>
    <row r="173" spans="2:10">
      <c r="E173" s="5"/>
      <c r="F173" s="5"/>
      <c r="G173" s="5"/>
      <c r="H173" s="5"/>
      <c r="I173" s="5"/>
      <c r="J173" s="5"/>
    </row>
    <row r="174" spans="2:10">
      <c r="E174" s="5"/>
      <c r="F174" s="5"/>
      <c r="G174" s="24"/>
      <c r="H174" s="24"/>
      <c r="I174" s="24"/>
      <c r="J174" s="24"/>
    </row>
    <row r="175" spans="2:10">
      <c r="E175" s="5"/>
      <c r="F175" s="5"/>
      <c r="G175" s="24"/>
      <c r="H175" s="24"/>
      <c r="I175" s="24"/>
      <c r="J175" s="24"/>
    </row>
    <row r="176" spans="2:10">
      <c r="E176" s="5"/>
      <c r="F176" s="5"/>
      <c r="G176" s="24"/>
      <c r="H176" s="24"/>
      <c r="I176" s="24"/>
      <c r="J176" s="24"/>
    </row>
    <row r="178" spans="5:5">
      <c r="E178" s="27"/>
    </row>
    <row r="179" spans="5:5">
      <c r="E179" s="5"/>
    </row>
    <row r="180" spans="5:5">
      <c r="E180" s="5"/>
    </row>
    <row r="181" spans="5:5">
      <c r="E181" s="5"/>
    </row>
  </sheetData>
  <sortState xmlns:xlrd2="http://schemas.microsoft.com/office/spreadsheetml/2017/richdata2" ref="B15:J164">
    <sortCondition ref="D15:D164"/>
    <sortCondition descending="1" ref="E15:E164"/>
    <sortCondition descending="1" ref="F15:F164"/>
    <sortCondition descending="1" ref="G15:G164"/>
  </sortState>
  <mergeCells count="4">
    <mergeCell ref="B2:G2"/>
    <mergeCell ref="D12:G13"/>
    <mergeCell ref="H12:J13"/>
    <mergeCell ref="B12:C13"/>
  </mergeCells>
  <conditionalFormatting sqref="E15:E164">
    <cfRule type="endsWith" dxfId="847" priority="10" operator="endsWith" text="no">
      <formula>RIGHT(E15,LEN("no"))="no"</formula>
    </cfRule>
    <cfRule type="containsText" dxfId="846" priority="11" operator="containsText" text="Yes">
      <formula>NOT(ISERROR(SEARCH("Yes",E15)))</formula>
    </cfRule>
    <cfRule type="containsText" dxfId="845" priority="12" operator="containsText" text="Not provided">
      <formula>NOT(ISERROR(SEARCH("Not provided",E15)))</formula>
    </cfRule>
  </conditionalFormatting>
  <conditionalFormatting sqref="F15:G164">
    <cfRule type="containsText" dxfId="844" priority="6" operator="containsText" text="75% - 100%">
      <formula>NOT(ISERROR(SEARCH("75% - 100%",F15)))</formula>
    </cfRule>
    <cfRule type="containsText" dxfId="843" priority="7" operator="containsText" text="50% - 75%">
      <formula>NOT(ISERROR(SEARCH("50% - 75%",F15)))</formula>
    </cfRule>
    <cfRule type="containsText" dxfId="842" priority="8" operator="containsText" text="25% - 50%">
      <formula>NOT(ISERROR(SEARCH("25% - 50%",F15)))</formula>
    </cfRule>
    <cfRule type="containsText" dxfId="841" priority="9" operator="containsText" text="0% - 25%">
      <formula>NOT(ISERROR(SEARCH("0% - 25%",F15)))</formula>
    </cfRule>
  </conditionalFormatting>
  <conditionalFormatting sqref="D15:D164">
    <cfRule type="containsText" dxfId="840" priority="3" operator="containsText" text="Strong">
      <formula>NOT(ISERROR(SEARCH("Strong",D15)))</formula>
    </cfRule>
    <cfRule type="containsText" dxfId="839" priority="4" operator="containsText" text="Some">
      <formula>NOT(ISERROR(SEARCH("Some",D15)))</formula>
    </cfRule>
    <cfRule type="containsText" dxfId="838" priority="5" operator="containsText" text="No">
      <formula>NOT(ISERROR(SEARCH("No",D15)))</formula>
    </cfRule>
  </conditionalFormatting>
  <conditionalFormatting sqref="F15:F164">
    <cfRule type="colorScale" priority="2">
      <colorScale>
        <cfvo type="min"/>
        <cfvo type="percentile" val="50"/>
        <cfvo type="max"/>
        <color rgb="FFF8696B"/>
        <color rgb="FFFFEB84"/>
        <color rgb="FF63BE7B"/>
      </colorScale>
    </cfRule>
  </conditionalFormatting>
  <conditionalFormatting sqref="G15:G164">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F8813-74B9-7F4D-BB26-99DECE6D2DBE}">
  <dimension ref="B1:J181"/>
  <sheetViews>
    <sheetView topLeftCell="A27" zoomScale="80" zoomScaleNormal="80" workbookViewId="0">
      <selection activeCell="I84" sqref="I84"/>
    </sheetView>
  </sheetViews>
  <sheetFormatPr baseColWidth="10" defaultRowHeight="16"/>
  <cols>
    <col min="1" max="1" width="4.83203125" customWidth="1"/>
    <col min="2" max="2" width="45.5" style="3" customWidth="1"/>
    <col min="3" max="3" width="17.83203125" style="6" customWidth="1"/>
    <col min="4" max="4" width="57.1640625" customWidth="1"/>
    <col min="5" max="5" width="39.1640625" customWidth="1"/>
    <col min="6" max="6" width="23.1640625" customWidth="1"/>
    <col min="7" max="7" width="24.1640625" customWidth="1"/>
    <col min="8" max="8" width="22.6640625" customWidth="1"/>
    <col min="9" max="9" width="26.1640625" customWidth="1"/>
    <col min="10" max="10" width="26" customWidth="1"/>
  </cols>
  <sheetData>
    <row r="1" spans="2:10" ht="19" customHeight="1"/>
    <row r="2" spans="2:10" ht="19">
      <c r="B2" s="90" t="s">
        <v>1196</v>
      </c>
      <c r="C2" s="90"/>
      <c r="D2" s="90"/>
      <c r="E2" s="90"/>
      <c r="F2" s="90"/>
      <c r="G2" s="90"/>
      <c r="H2" s="73"/>
      <c r="I2" s="73"/>
      <c r="J2" s="73"/>
    </row>
    <row r="3" spans="2:10" ht="19" customHeight="1">
      <c r="B3" s="8"/>
      <c r="C3" s="8"/>
      <c r="D3" s="8"/>
      <c r="E3" s="8"/>
      <c r="F3" s="8"/>
      <c r="G3" s="8"/>
      <c r="H3" s="8"/>
      <c r="I3" s="8"/>
      <c r="J3" s="8"/>
    </row>
    <row r="4" spans="2:10" ht="19" customHeight="1">
      <c r="B4" s="54" t="s">
        <v>1211</v>
      </c>
      <c r="C4" s="9"/>
      <c r="D4" s="9"/>
      <c r="E4" s="9"/>
      <c r="F4" s="9"/>
      <c r="G4" s="9"/>
      <c r="H4" s="9"/>
      <c r="I4" s="9"/>
      <c r="J4" s="9"/>
    </row>
    <row r="5" spans="2:10">
      <c r="B5" s="5" t="s">
        <v>1194</v>
      </c>
      <c r="C5" s="7"/>
      <c r="D5" s="7"/>
      <c r="E5" s="7"/>
      <c r="F5" s="7"/>
      <c r="G5" s="7"/>
      <c r="H5" s="7"/>
      <c r="I5" s="7"/>
      <c r="J5" s="7"/>
    </row>
    <row r="6" spans="2:10" ht="19">
      <c r="B6" s="60" t="s">
        <v>1212</v>
      </c>
      <c r="C6"/>
    </row>
    <row r="7" spans="2:10" ht="19">
      <c r="B7" s="60" t="s">
        <v>1213</v>
      </c>
      <c r="C7"/>
    </row>
    <row r="8" spans="2:10">
      <c r="B8" s="5" t="s">
        <v>1214</v>
      </c>
      <c r="C8"/>
    </row>
    <row r="9" spans="2:10">
      <c r="B9" s="5" t="s">
        <v>1231</v>
      </c>
      <c r="C9"/>
    </row>
    <row r="10" spans="2:10">
      <c r="B10" s="5" t="s">
        <v>1195</v>
      </c>
      <c r="C10"/>
    </row>
    <row r="11" spans="2:10">
      <c r="B11" s="5"/>
      <c r="C11"/>
    </row>
    <row r="12" spans="2:10" ht="16" customHeight="1">
      <c r="B12" s="97" t="s">
        <v>1251</v>
      </c>
      <c r="C12" s="97"/>
      <c r="D12" s="95" t="s">
        <v>1215</v>
      </c>
      <c r="E12" s="95"/>
      <c r="F12" s="95"/>
      <c r="G12" s="95"/>
      <c r="H12" s="96" t="s">
        <v>1247</v>
      </c>
      <c r="I12" s="96"/>
      <c r="J12" s="96"/>
    </row>
    <row r="13" spans="2:10" ht="16" customHeight="1">
      <c r="B13" s="97"/>
      <c r="C13" s="97"/>
      <c r="D13" s="95"/>
      <c r="E13" s="95"/>
      <c r="F13" s="95"/>
      <c r="G13" s="95"/>
      <c r="H13" s="96"/>
      <c r="I13" s="96"/>
      <c r="J13" s="96"/>
    </row>
    <row r="14" spans="2:10" ht="48" customHeight="1">
      <c r="B14" s="58" t="s">
        <v>100</v>
      </c>
      <c r="C14" s="58" t="s">
        <v>101</v>
      </c>
      <c r="D14" s="59" t="s">
        <v>1230</v>
      </c>
      <c r="E14" s="59" t="s">
        <v>43</v>
      </c>
      <c r="F14" s="59" t="s">
        <v>1248</v>
      </c>
      <c r="G14" s="59" t="s">
        <v>1242</v>
      </c>
      <c r="H14" s="76" t="s">
        <v>1245</v>
      </c>
      <c r="I14" s="76" t="s">
        <v>1246</v>
      </c>
      <c r="J14" s="76" t="s">
        <v>1244</v>
      </c>
    </row>
    <row r="15" spans="2:10" ht="16" customHeight="1">
      <c r="B15" s="56" t="s">
        <v>0</v>
      </c>
      <c r="C15" s="57" t="str">
        <f>VLOOKUP(B15,'MSAR Data'!$C$6:$E$156,2,FALSE)</f>
        <v>Albany, NY</v>
      </c>
      <c r="D15" s="56" t="str">
        <f>VLOOKUP(B15,'Admission Preferences'!$B$5:$T$155,19,FALSE)</f>
        <v>No preference</v>
      </c>
      <c r="E15" s="56" t="str">
        <f>VLOOKUP(B15,'MSAR Data'!$C$6:$M$156,11,FALSE)</f>
        <v>Yes</v>
      </c>
      <c r="F15" s="56">
        <f>VLOOKUP(B15,'MSAR Data'!$C$6:$BP$156,65,FALSE)</f>
        <v>0.20000000000000018</v>
      </c>
      <c r="G15" s="56">
        <f>VLOOKUP(B15,'MSAR Data'!$C$6:$BP$156,66,FALSE)</f>
        <v>2</v>
      </c>
      <c r="H15" s="75" t="str">
        <f>CONCATENATE(VLOOKUP(B15,'MSAR Data'!$C$6:$BP$156,28,FALSE)," - ",VLOOKUP(B15,'MSAR Data'!$C$6:$BP$156,32,FALSE))</f>
        <v>3.4 - 3.95</v>
      </c>
      <c r="I15" s="75" t="str">
        <f>CONCATENATE(VLOOKUP(B15,'MSAR Data'!$C$6:$BP$156,33,FALSE)," - ",VLOOKUP(B15,'MSAR Data'!$C$6:$BP$156,37,FALSE))</f>
        <v>3.27 - 3.95</v>
      </c>
      <c r="J15" s="75" t="str">
        <f>CONCATENATE(VLOOKUP(B15,'MSAR Data'!$C$6:$BP$156,23,FALSE)," - ",VLOOKUP(B15,'MSAR Data'!$C$6:$BP$156,27,FALSE))</f>
        <v>504 - 515</v>
      </c>
    </row>
    <row r="16" spans="2:10" ht="16" customHeight="1">
      <c r="B16" s="56" t="s">
        <v>18</v>
      </c>
      <c r="C16" s="57" t="str">
        <f>VLOOKUP(B16,'MSAR Data'!$C$6:$E$156,2,FALSE)</f>
        <v>Bronx, NY</v>
      </c>
      <c r="D16" s="56" t="str">
        <f>VLOOKUP(B16,'Admission Preferences'!$B$5:$T$155,19,FALSE)</f>
        <v>No preference</v>
      </c>
      <c r="E16" s="56" t="str">
        <f>VLOOKUP(B16,'MSAR Data'!$C$6:$M$156,11,FALSE)</f>
        <v>Yes</v>
      </c>
      <c r="F16" s="56">
        <f>VLOOKUP(B16,'MSAR Data'!$C$6:$BP$156,65,FALSE)</f>
        <v>0.28000000000000025</v>
      </c>
      <c r="G16" s="56">
        <f>VLOOKUP(B16,'MSAR Data'!$C$6:$BP$156,66,FALSE)</f>
        <v>4</v>
      </c>
      <c r="H16" s="75" t="str">
        <f>CONCATENATE(VLOOKUP(B16,'MSAR Data'!$C$6:$BP$156,28,FALSE)," - ",VLOOKUP(B16,'MSAR Data'!$C$6:$BP$156,32,FALSE))</f>
        <v>3.43 - 3.96</v>
      </c>
      <c r="I16" s="75" t="str">
        <f>CONCATENATE(VLOOKUP(B16,'MSAR Data'!$C$6:$BP$156,33,FALSE)," - ",VLOOKUP(B16,'MSAR Data'!$C$6:$BP$156,37,FALSE))</f>
        <v>3.28 - 3.97</v>
      </c>
      <c r="J16" s="75" t="str">
        <f>CONCATENATE(VLOOKUP(B16,'MSAR Data'!$C$6:$BP$156,23,FALSE)," - ",VLOOKUP(B16,'MSAR Data'!$C$6:$BP$156,27,FALSE))</f>
        <v>509 - 520</v>
      </c>
    </row>
    <row r="17" spans="2:10" ht="16" customHeight="1">
      <c r="B17" s="56" t="s">
        <v>24</v>
      </c>
      <c r="C17" s="57" t="str">
        <f>VLOOKUP(B17,'MSAR Data'!$C$6:$E$156,2,FALSE)</f>
        <v>Houston, TX</v>
      </c>
      <c r="D17" s="56" t="str">
        <f>VLOOKUP(B17,'Admission Preferences'!$B$5:$T$155,19,FALSE)</f>
        <v>Some preference</v>
      </c>
      <c r="E17" s="56" t="str">
        <f>VLOOKUP(B17,'MSAR Data'!$C$6:$M$156,11,FALSE)</f>
        <v>Not provided</v>
      </c>
      <c r="F17" s="56">
        <f>VLOOKUP(B17,'MSAR Data'!$C$6:$BP$156,65,FALSE)</f>
        <v>0.16000000000000014</v>
      </c>
      <c r="G17" s="56">
        <f>VLOOKUP(B17,'MSAR Data'!$C$6:$BP$156,66,FALSE)</f>
        <v>4</v>
      </c>
      <c r="H17" s="75" t="str">
        <f>CONCATENATE(VLOOKUP(B17,'MSAR Data'!$C$6:$BP$156,28,FALSE)," - ",VLOOKUP(B17,'MSAR Data'!$C$6:$BP$156,32,FALSE))</f>
        <v>3.68 - 4</v>
      </c>
      <c r="I17" s="75" t="str">
        <f>CONCATENATE(VLOOKUP(B17,'MSAR Data'!$C$6:$BP$156,33,FALSE)," - ",VLOOKUP(B17,'MSAR Data'!$C$6:$BP$156,37,FALSE))</f>
        <v>3.59 - 4</v>
      </c>
      <c r="J17" s="75" t="str">
        <f>CONCATENATE(VLOOKUP(B17,'MSAR Data'!$C$6:$BP$156,23,FALSE)," - ",VLOOKUP(B17,'MSAR Data'!$C$6:$BP$156,27,FALSE))</f>
        <v>511 - 524</v>
      </c>
    </row>
    <row r="18" spans="2:10" ht="16" customHeight="1">
      <c r="B18" s="56" t="s">
        <v>29</v>
      </c>
      <c r="C18" s="57" t="str">
        <f>VLOOKUP(B18,'MSAR Data'!$C$6:$E$156,2,FALSE)</f>
        <v>Boston, MA</v>
      </c>
      <c r="D18" s="56" t="str">
        <f>VLOOKUP(B18,'Admission Preferences'!$B$5:$T$155,19,FALSE)</f>
        <v>No preference</v>
      </c>
      <c r="E18" s="56" t="str">
        <f>VLOOKUP(B18,'MSAR Data'!$C$6:$M$156,11,FALSE)</f>
        <v>Yes</v>
      </c>
      <c r="F18" s="56">
        <f>VLOOKUP(B18,'MSAR Data'!$C$6:$BP$156,65,FALSE)</f>
        <v>0.20000000000000018</v>
      </c>
      <c r="G18" s="56">
        <f>VLOOKUP(B18,'MSAR Data'!$C$6:$BP$156,66,FALSE)</f>
        <v>4</v>
      </c>
      <c r="H18" s="75" t="str">
        <f>CONCATENATE(VLOOKUP(B18,'MSAR Data'!$C$6:$BP$156,28,FALSE)," - ",VLOOKUP(B18,'MSAR Data'!$C$6:$BP$156,32,FALSE))</f>
        <v>3.56 - 3.99</v>
      </c>
      <c r="I18" s="75" t="str">
        <f>CONCATENATE(VLOOKUP(B18,'MSAR Data'!$C$6:$BP$156,33,FALSE)," - ",VLOOKUP(B18,'MSAR Data'!$C$6:$BP$156,37,FALSE))</f>
        <v>3.4 - 4</v>
      </c>
      <c r="J18" s="75" t="str">
        <f>CONCATENATE(VLOOKUP(B18,'MSAR Data'!$C$6:$BP$156,23,FALSE)," - ",VLOOKUP(B18,'MSAR Data'!$C$6:$BP$156,27,FALSE))</f>
        <v>512 - 524</v>
      </c>
    </row>
    <row r="19" spans="2:10" ht="16" customHeight="1">
      <c r="B19" s="56" t="s">
        <v>33</v>
      </c>
      <c r="C19" s="57" t="str">
        <f>VLOOKUP(B19,'MSAR Data'!$C$6:$E$156,2,FALSE)</f>
        <v>Greenville, NC</v>
      </c>
      <c r="D19" s="56" t="str">
        <f>VLOOKUP(B19,'Admission Preferences'!$B$5:$T$155,19,FALSE)</f>
        <v>Strong preference</v>
      </c>
      <c r="E19" s="56" t="str">
        <f>VLOOKUP(B19,'MSAR Data'!$C$6:$M$156,11,FALSE)</f>
        <v>Yes</v>
      </c>
      <c r="F19" s="56">
        <f>VLOOKUP(B19,'MSAR Data'!$C$6:$BP$156,65,FALSE)</f>
        <v>0.36000000000000032</v>
      </c>
      <c r="G19" s="56">
        <f>VLOOKUP(B19,'MSAR Data'!$C$6:$BP$156,66,FALSE)</f>
        <v>4</v>
      </c>
      <c r="H19" s="75" t="str">
        <f>CONCATENATE(VLOOKUP(B19,'MSAR Data'!$C$6:$BP$156,28,FALSE)," - ",VLOOKUP(B19,'MSAR Data'!$C$6:$BP$156,32,FALSE))</f>
        <v>3.16 - 3.98</v>
      </c>
      <c r="I19" s="75" t="str">
        <f>CONCATENATE(VLOOKUP(B19,'MSAR Data'!$C$6:$BP$156,33,FALSE)," - ",VLOOKUP(B19,'MSAR Data'!$C$6:$BP$156,37,FALSE))</f>
        <v>2.88 - 3.99</v>
      </c>
      <c r="J19" s="75" t="str">
        <f>CONCATENATE(VLOOKUP(B19,'MSAR Data'!$C$6:$BP$156,23,FALSE)," - ",VLOOKUP(B19,'MSAR Data'!$C$6:$BP$156,27,FALSE))</f>
        <v>498 - 517</v>
      </c>
    </row>
    <row r="20" spans="2:10" ht="16" customHeight="1">
      <c r="B20" s="56" t="s">
        <v>35</v>
      </c>
      <c r="C20" s="57" t="str">
        <f>VLOOKUP(B20,'MSAR Data'!$C$6:$E$156,2,FALSE)</f>
        <v>Elk Grove, CA</v>
      </c>
      <c r="D20" s="56" t="str">
        <f>VLOOKUP(B20,'Admission Preferences'!$B$5:$T$155,19,FALSE)</f>
        <v>No preference</v>
      </c>
      <c r="E20" s="56" t="str">
        <f>VLOOKUP(B20,'MSAR Data'!$C$6:$M$156,11,FALSE)</f>
        <v>Yes</v>
      </c>
      <c r="F20" s="56">
        <f>VLOOKUP(B20,'MSAR Data'!$C$6:$BP$156,65,FALSE)</f>
        <v>0.16999999999999993</v>
      </c>
      <c r="G20" s="56">
        <f>VLOOKUP(B20,'MSAR Data'!$C$6:$BP$156,66,FALSE)</f>
        <v>2</v>
      </c>
      <c r="H20" s="75" t="str">
        <f>CONCATENATE(VLOOKUP(B20,'MSAR Data'!$C$6:$BP$156,28,FALSE)," - ",VLOOKUP(B20,'MSAR Data'!$C$6:$BP$156,32,FALSE))</f>
        <v>3.5 - 3.98</v>
      </c>
      <c r="I20" s="75" t="str">
        <f>CONCATENATE(VLOOKUP(B20,'MSAR Data'!$C$6:$BP$156,33,FALSE)," - ",VLOOKUP(B20,'MSAR Data'!$C$6:$BP$156,37,FALSE))</f>
        <v>3.38 - 3.99</v>
      </c>
      <c r="J20" s="75" t="str">
        <f>CONCATENATE(VLOOKUP(B20,'MSAR Data'!$C$6:$BP$156,23,FALSE)," - ",VLOOKUP(B20,'MSAR Data'!$C$6:$BP$156,27,FALSE))</f>
        <v>509 - 521</v>
      </c>
    </row>
    <row r="21" spans="2:10" ht="16" customHeight="1">
      <c r="B21" s="56" t="s">
        <v>38</v>
      </c>
      <c r="C21" s="57" t="str">
        <f>VLOOKUP(B21,'MSAR Data'!$C$6:$E$156,2,FALSE)</f>
        <v>Colton, CA</v>
      </c>
      <c r="D21" s="56" t="str">
        <f>VLOOKUP(B21,'Admission Preferences'!$B$5:$T$155,19,FALSE)</f>
        <v>Strong preference</v>
      </c>
      <c r="E21" s="56" t="str">
        <f>VLOOKUP(B21,'MSAR Data'!$C$6:$M$156,11,FALSE)</f>
        <v>Yes</v>
      </c>
      <c r="F21" s="56">
        <f>VLOOKUP(B21,'MSAR Data'!$C$6:$BP$156,65,FALSE)</f>
        <v>0.27</v>
      </c>
      <c r="G21" s="56">
        <f>VLOOKUP(B21,'MSAR Data'!$C$6:$BP$156,66,FALSE)</f>
        <v>3</v>
      </c>
      <c r="H21" s="75" t="str">
        <f>CONCATENATE(VLOOKUP(B21,'MSAR Data'!$C$6:$BP$156,28,FALSE)," - ",VLOOKUP(B21,'MSAR Data'!$C$6:$BP$156,32,FALSE))</f>
        <v>3.33 - 3.96</v>
      </c>
      <c r="I21" s="75" t="str">
        <f>CONCATENATE(VLOOKUP(B21,'MSAR Data'!$C$6:$BP$156,33,FALSE)," - ",VLOOKUP(B21,'MSAR Data'!$C$6:$BP$156,37,FALSE))</f>
        <v>3.19 - 3.95</v>
      </c>
      <c r="J21" s="75" t="str">
        <f>CONCATENATE(VLOOKUP(B21,'MSAR Data'!$C$6:$BP$156,23,FALSE)," - ",VLOOKUP(B21,'MSAR Data'!$C$6:$BP$156,27,FALSE))</f>
        <v>508 - 520</v>
      </c>
    </row>
    <row r="22" spans="2:10" ht="16" customHeight="1">
      <c r="B22" s="56" t="s">
        <v>41</v>
      </c>
      <c r="C22" s="57" t="str">
        <f>VLOOKUP(B22,'MSAR Data'!$C$6:$E$156,2,FALSE)</f>
        <v>Urbana, IL</v>
      </c>
      <c r="D22" s="56" t="str">
        <f>VLOOKUP(B22,'Admission Preferences'!$B$5:$T$155,19,FALSE)</f>
        <v>Strong preference</v>
      </c>
      <c r="E22" s="56" t="str">
        <f>VLOOKUP(B22,'MSAR Data'!$C$6:$M$156,11,FALSE)</f>
        <v>No</v>
      </c>
      <c r="F22" s="56">
        <f>VLOOKUP(B22,'MSAR Data'!$C$6:$BP$156,65,FALSE)</f>
        <v>0.24000000000000021</v>
      </c>
      <c r="G22" s="56">
        <f>VLOOKUP(B22,'MSAR Data'!$C$6:$BP$156,66,FALSE)</f>
        <v>4</v>
      </c>
      <c r="H22" s="75" t="str">
        <f>CONCATENATE(VLOOKUP(B22,'MSAR Data'!$C$6:$BP$156,28,FALSE)," - ",VLOOKUP(B22,'MSAR Data'!$C$6:$BP$156,32,FALSE))</f>
        <v>3.43 - 3.98</v>
      </c>
      <c r="I22" s="75" t="str">
        <f>CONCATENATE(VLOOKUP(B22,'MSAR Data'!$C$6:$BP$156,33,FALSE)," - ",VLOOKUP(B22,'MSAR Data'!$C$6:$BP$156,37,FALSE))</f>
        <v>3.3 - 3.99</v>
      </c>
      <c r="J22" s="75" t="str">
        <f>CONCATENATE(VLOOKUP(B22,'MSAR Data'!$C$6:$BP$156,23,FALSE)," - ",VLOOKUP(B22,'MSAR Data'!$C$6:$BP$156,27,FALSE))</f>
        <v>506 - 522</v>
      </c>
    </row>
    <row r="23" spans="2:10" ht="16" customHeight="1">
      <c r="B23" s="56" t="s">
        <v>46</v>
      </c>
      <c r="C23" s="57" t="str">
        <f>VLOOKUP(B23,'MSAR Data'!$C$6:$E$156,2,FALSE)</f>
        <v>Cleveland, OH</v>
      </c>
      <c r="D23" s="56" t="str">
        <f>VLOOKUP(B23,'Admission Preferences'!$B$5:$T$155,19,FALSE)</f>
        <v>No preference</v>
      </c>
      <c r="E23" s="56" t="str">
        <f>VLOOKUP(B23,'MSAR Data'!$C$6:$M$156,11,FALSE)</f>
        <v>Yes</v>
      </c>
      <c r="F23" s="56">
        <f>VLOOKUP(B23,'MSAR Data'!$C$6:$BP$156,65,FALSE)</f>
        <v>0.22999999999999998</v>
      </c>
      <c r="G23" s="56">
        <f>VLOOKUP(B23,'MSAR Data'!$C$6:$BP$156,66,FALSE)</f>
        <v>5</v>
      </c>
      <c r="H23" s="75" t="str">
        <f>CONCATENATE(VLOOKUP(B23,'MSAR Data'!$C$6:$BP$156,28,FALSE)," - ",VLOOKUP(B23,'MSAR Data'!$C$6:$BP$156,32,FALSE))</f>
        <v>3.57 - 3.99</v>
      </c>
      <c r="I23" s="75" t="str">
        <f>CONCATENATE(VLOOKUP(B23,'MSAR Data'!$C$6:$BP$156,33,FALSE)," - ",VLOOKUP(B23,'MSAR Data'!$C$6:$BP$156,37,FALSE))</f>
        <v>3.44 - 4</v>
      </c>
      <c r="J23" s="75" t="str">
        <f>CONCATENATE(VLOOKUP(B23,'MSAR Data'!$C$6:$BP$156,23,FALSE)," - ",VLOOKUP(B23,'MSAR Data'!$C$6:$BP$156,27,FALSE))</f>
        <v>511 - 523</v>
      </c>
    </row>
    <row r="24" spans="2:10" ht="16" customHeight="1">
      <c r="B24" s="56" t="s">
        <v>48</v>
      </c>
      <c r="C24" s="57" t="str">
        <f>VLOOKUP(B24,'MSAR Data'!$C$6:$E$156,2,FALSE)</f>
        <v>Mt Pleasant, MI</v>
      </c>
      <c r="D24" s="56" t="str">
        <f>VLOOKUP(B24,'Admission Preferences'!$B$5:$T$155,19,FALSE)</f>
        <v>Some preference</v>
      </c>
      <c r="E24" s="56" t="str">
        <f>VLOOKUP(B24,'MSAR Data'!$C$6:$M$156,11,FALSE)</f>
        <v>Yes</v>
      </c>
      <c r="F24" s="56">
        <f>VLOOKUP(B24,'MSAR Data'!$C$6:$BP$156,65,FALSE)</f>
        <v>0.25999999999999979</v>
      </c>
      <c r="G24" s="56">
        <f>VLOOKUP(B24,'MSAR Data'!$C$6:$BP$156,66,FALSE)</f>
        <v>2</v>
      </c>
      <c r="H24" s="75" t="str">
        <f>CONCATENATE(VLOOKUP(B24,'MSAR Data'!$C$6:$BP$156,28,FALSE)," - ",VLOOKUP(B24,'MSAR Data'!$C$6:$BP$156,32,FALSE))</f>
        <v>3.27 - 3.95</v>
      </c>
      <c r="I24" s="75" t="str">
        <f>CONCATENATE(VLOOKUP(B24,'MSAR Data'!$C$6:$BP$156,33,FALSE)," - ",VLOOKUP(B24,'MSAR Data'!$C$6:$BP$156,37,FALSE))</f>
        <v>3.08 - 3.95</v>
      </c>
      <c r="J24" s="75" t="str">
        <f>CONCATENATE(VLOOKUP(B24,'MSAR Data'!$C$6:$BP$156,23,FALSE)," - ",VLOOKUP(B24,'MSAR Data'!$C$6:$BP$156,27,FALSE))</f>
        <v>502 - 516</v>
      </c>
    </row>
    <row r="25" spans="2:10" ht="16" customHeight="1">
      <c r="B25" s="56" t="s">
        <v>50</v>
      </c>
      <c r="C25" s="57" t="str">
        <f>VLOOKUP(B25,'MSAR Data'!$C$6:$E$156,2,FALSE)</f>
        <v>Boca Raton, FL</v>
      </c>
      <c r="D25" s="56" t="str">
        <f>VLOOKUP(B25,'Admission Preferences'!$B$5:$T$155,19,FALSE)</f>
        <v>Some preference</v>
      </c>
      <c r="E25" s="56" t="str">
        <f>VLOOKUP(B25,'MSAR Data'!$C$6:$M$156,11,FALSE)</f>
        <v>Yes</v>
      </c>
      <c r="F25" s="56">
        <f>VLOOKUP(B25,'MSAR Data'!$C$6:$BP$156,65,FALSE)</f>
        <v>0.29000000000000004</v>
      </c>
      <c r="G25" s="56">
        <f>VLOOKUP(B25,'MSAR Data'!$C$6:$BP$156,66,FALSE)</f>
        <v>2</v>
      </c>
      <c r="H25" s="75" t="str">
        <f>CONCATENATE(VLOOKUP(B25,'MSAR Data'!$C$6:$BP$156,28,FALSE)," - ",VLOOKUP(B25,'MSAR Data'!$C$6:$BP$156,32,FALSE))</f>
        <v>3.51 - 3.99</v>
      </c>
      <c r="I25" s="75" t="str">
        <f>CONCATENATE(VLOOKUP(B25,'MSAR Data'!$C$6:$BP$156,33,FALSE)," - ",VLOOKUP(B25,'MSAR Data'!$C$6:$BP$156,37,FALSE))</f>
        <v>3.31 - 4</v>
      </c>
      <c r="J25" s="75" t="str">
        <f>CONCATENATE(VLOOKUP(B25,'MSAR Data'!$C$6:$BP$156,23,FALSE)," - ",VLOOKUP(B25,'MSAR Data'!$C$6:$BP$156,27,FALSE))</f>
        <v>509 - 518</v>
      </c>
    </row>
    <row r="26" spans="2:10" ht="16" customHeight="1">
      <c r="B26" s="56" t="s">
        <v>53</v>
      </c>
      <c r="C26" s="57" t="str">
        <f>VLOOKUP(B26,'MSAR Data'!$C$6:$E$156,2,FALSE)</f>
        <v>North Chicago, IL</v>
      </c>
      <c r="D26" s="56" t="str">
        <f>VLOOKUP(B26,'Admission Preferences'!$B$5:$T$155,19,FALSE)</f>
        <v>No preference</v>
      </c>
      <c r="E26" s="56" t="str">
        <f>VLOOKUP(B26,'MSAR Data'!$C$6:$M$156,11,FALSE)</f>
        <v>Yes</v>
      </c>
      <c r="F26" s="56">
        <f>VLOOKUP(B26,'MSAR Data'!$C$6:$BP$156,65,FALSE)</f>
        <v>0.18999999999999995</v>
      </c>
      <c r="G26" s="56">
        <f>VLOOKUP(B26,'MSAR Data'!$C$6:$BP$156,66,FALSE)</f>
        <v>3</v>
      </c>
      <c r="H26" s="75" t="str">
        <f>CONCATENATE(VLOOKUP(B26,'MSAR Data'!$C$6:$BP$156,28,FALSE)," - ",VLOOKUP(B26,'MSAR Data'!$C$6:$BP$156,32,FALSE))</f>
        <v>3.46 - 3.96</v>
      </c>
      <c r="I26" s="75" t="str">
        <f>CONCATENATE(VLOOKUP(B26,'MSAR Data'!$C$6:$BP$156,33,FALSE)," - ",VLOOKUP(B26,'MSAR Data'!$C$6:$BP$156,37,FALSE))</f>
        <v>3.36 - 3.97</v>
      </c>
      <c r="J26" s="75" t="str">
        <f>CONCATENATE(VLOOKUP(B26,'MSAR Data'!$C$6:$BP$156,23,FALSE)," - ",VLOOKUP(B26,'MSAR Data'!$C$6:$BP$156,27,FALSE))</f>
        <v>508 - 519</v>
      </c>
    </row>
    <row r="27" spans="2:10" ht="16" customHeight="1">
      <c r="B27" s="56" t="s">
        <v>55</v>
      </c>
      <c r="C27" s="57" t="str">
        <f>VLOOKUP(B27,'MSAR Data'!$C$6:$E$156,2,FALSE)</f>
        <v>New York, NY</v>
      </c>
      <c r="D27" s="56" t="str">
        <f>VLOOKUP(B27,'Admission Preferences'!$B$5:$T$155,19,FALSE)</f>
        <v>No preference</v>
      </c>
      <c r="E27" s="56" t="str">
        <f>VLOOKUP(B27,'MSAR Data'!$C$6:$M$156,11,FALSE)</f>
        <v>Yes</v>
      </c>
      <c r="F27" s="56">
        <f>VLOOKUP(B27,'MSAR Data'!$C$6:$BP$156,65,FALSE)</f>
        <v>0.23999999999999977</v>
      </c>
      <c r="G27" s="56">
        <f>VLOOKUP(B27,'MSAR Data'!$C$6:$BP$156,66,FALSE)</f>
        <v>3</v>
      </c>
      <c r="H27" s="75" t="str">
        <f>CONCATENATE(VLOOKUP(B27,'MSAR Data'!$C$6:$BP$156,28,FALSE)," - ",VLOOKUP(B27,'MSAR Data'!$C$6:$BP$156,32,FALSE))</f>
        <v>3.68 - 4</v>
      </c>
      <c r="I27" s="75" t="str">
        <f>CONCATENATE(VLOOKUP(B27,'MSAR Data'!$C$6:$BP$156,33,FALSE)," - ",VLOOKUP(B27,'MSAR Data'!$C$6:$BP$156,37,FALSE))</f>
        <v>3.56 - 4</v>
      </c>
      <c r="J27" s="75" t="str">
        <f>CONCATENATE(VLOOKUP(B27,'MSAR Data'!$C$6:$BP$156,23,FALSE)," - ",VLOOKUP(B27,'MSAR Data'!$C$6:$BP$156,27,FALSE))</f>
        <v>515 - 526</v>
      </c>
    </row>
    <row r="28" spans="2:10" ht="16" customHeight="1">
      <c r="B28" s="56" t="s">
        <v>57</v>
      </c>
      <c r="C28" s="57" t="str">
        <f>VLOOKUP(B28,'MSAR Data'!$C$6:$E$156,2,FALSE)</f>
        <v>Camden, NJ</v>
      </c>
      <c r="D28" s="56" t="str">
        <f>VLOOKUP(B28,'Admission Preferences'!$B$5:$T$155,19,FALSE)</f>
        <v>Some preference</v>
      </c>
      <c r="E28" s="56" t="str">
        <f>VLOOKUP(B28,'MSAR Data'!$C$6:$M$156,11,FALSE)</f>
        <v>Not Provided</v>
      </c>
      <c r="F28" s="56">
        <f>VLOOKUP(B28,'MSAR Data'!$C$6:$BP$156,65,FALSE)</f>
        <v>0.12000000000000011</v>
      </c>
      <c r="G28" s="56">
        <f>VLOOKUP(B28,'MSAR Data'!$C$6:$BP$156,66,FALSE)</f>
        <v>2</v>
      </c>
      <c r="H28" s="75" t="str">
        <f>CONCATENATE(VLOOKUP(B28,'MSAR Data'!$C$6:$BP$156,28,FALSE)," - ",VLOOKUP(B28,'MSAR Data'!$C$6:$BP$156,32,FALSE))</f>
        <v>3.62 - 3.98</v>
      </c>
      <c r="I28" s="75" t="str">
        <f>CONCATENATE(VLOOKUP(B28,'MSAR Data'!$C$6:$BP$156,33,FALSE)," - ",VLOOKUP(B28,'MSAR Data'!$C$6:$BP$156,37,FALSE))</f>
        <v>3.5 - 3.98</v>
      </c>
      <c r="J28" s="75" t="str">
        <f>CONCATENATE(VLOOKUP(B28,'MSAR Data'!$C$6:$BP$156,23,FALSE)," - ",VLOOKUP(B28,'MSAR Data'!$C$6:$BP$156,27,FALSE))</f>
        <v>507 - 520</v>
      </c>
    </row>
    <row r="29" spans="2:10" ht="16" customHeight="1">
      <c r="B29" s="56" t="s">
        <v>59</v>
      </c>
      <c r="C29" s="57" t="str">
        <f>VLOOKUP(B29,'MSAR Data'!$C$6:$E$156,2,FALSE)</f>
        <v>Omaha, NE</v>
      </c>
      <c r="D29" s="56" t="str">
        <f>VLOOKUP(B29,'Admission Preferences'!$B$5:$T$155,19,FALSE)</f>
        <v>No preference</v>
      </c>
      <c r="E29" s="56" t="str">
        <f>VLOOKUP(B29,'MSAR Data'!$C$6:$M$156,11,FALSE)</f>
        <v>Yes</v>
      </c>
      <c r="F29" s="56">
        <f>VLOOKUP(B29,'MSAR Data'!$C$6:$BP$156,65,FALSE)</f>
        <v>0.18000000000000016</v>
      </c>
      <c r="G29" s="56">
        <f>VLOOKUP(B29,'MSAR Data'!$C$6:$BP$156,66,FALSE)</f>
        <v>2</v>
      </c>
      <c r="H29" s="75" t="str">
        <f>CONCATENATE(VLOOKUP(B29,'MSAR Data'!$C$6:$BP$156,28,FALSE)," - ",VLOOKUP(B29,'MSAR Data'!$C$6:$BP$156,32,FALSE))</f>
        <v>3.57 - 3.99</v>
      </c>
      <c r="I29" s="75" t="str">
        <f>CONCATENATE(VLOOKUP(B29,'MSAR Data'!$C$6:$BP$156,33,FALSE)," - ",VLOOKUP(B29,'MSAR Data'!$C$6:$BP$156,37,FALSE))</f>
        <v>3.46 - 4</v>
      </c>
      <c r="J29" s="75" t="str">
        <f>CONCATENATE(VLOOKUP(B29,'MSAR Data'!$C$6:$BP$156,23,FALSE)," - ",VLOOKUP(B29,'MSAR Data'!$C$6:$BP$156,27,FALSE))</f>
        <v>509 - 520</v>
      </c>
    </row>
    <row r="30" spans="2:10" ht="16" customHeight="1">
      <c r="B30" s="56" t="s">
        <v>67</v>
      </c>
      <c r="C30" s="57" t="str">
        <f>VLOOKUP(B30,'MSAR Data'!$C$6:$E$156,2,FALSE)</f>
        <v>Hempstead, NY</v>
      </c>
      <c r="D30" s="56" t="str">
        <f>VLOOKUP(B30,'Admission Preferences'!$B$5:$T$155,19,FALSE)</f>
        <v>No preference</v>
      </c>
      <c r="E30" s="56" t="str">
        <f>VLOOKUP(B30,'MSAR Data'!$C$6:$M$156,11,FALSE)</f>
        <v>Yes</v>
      </c>
      <c r="F30" s="56">
        <f>VLOOKUP(B30,'MSAR Data'!$C$6:$BP$156,65,FALSE)</f>
        <v>0.22999999999999998</v>
      </c>
      <c r="G30" s="56">
        <f>VLOOKUP(B30,'MSAR Data'!$C$6:$BP$156,66,FALSE)</f>
        <v>4</v>
      </c>
      <c r="H30" s="75" t="str">
        <f>CONCATENATE(VLOOKUP(B30,'MSAR Data'!$C$6:$BP$156,28,FALSE)," - ",VLOOKUP(B30,'MSAR Data'!$C$6:$BP$156,32,FALSE))</f>
        <v>3.56 - 3.98</v>
      </c>
      <c r="I30" s="75" t="str">
        <f>CONCATENATE(VLOOKUP(B30,'MSAR Data'!$C$6:$BP$156,33,FALSE)," - ",VLOOKUP(B30,'MSAR Data'!$C$6:$BP$156,37,FALSE))</f>
        <v>3.4 - 3.99</v>
      </c>
      <c r="J30" s="75" t="str">
        <f>CONCATENATE(VLOOKUP(B30,'MSAR Data'!$C$6:$BP$156,23,FALSE)," - ",VLOOKUP(B30,'MSAR Data'!$C$6:$BP$156,27,FALSE))</f>
        <v>511 - 523</v>
      </c>
    </row>
    <row r="31" spans="2:10" ht="16" customHeight="1">
      <c r="B31" s="56" t="s">
        <v>69</v>
      </c>
      <c r="C31" s="57" t="str">
        <f>VLOOKUP(B31,'MSAR Data'!$C$6:$E$156,2,FALSE)</f>
        <v>Philadelphia, PA</v>
      </c>
      <c r="D31" s="56" t="str">
        <f>VLOOKUP(B31,'Admission Preferences'!$B$5:$T$155,19,FALSE)</f>
        <v>No preference</v>
      </c>
      <c r="E31" s="56" t="str">
        <f>VLOOKUP(B31,'MSAR Data'!$C$6:$M$156,11,FALSE)</f>
        <v>Yes</v>
      </c>
      <c r="F31" s="56">
        <f>VLOOKUP(B31,'MSAR Data'!$C$6:$BP$156,65,FALSE)</f>
        <v>0.31999999999999984</v>
      </c>
      <c r="G31" s="56">
        <f>VLOOKUP(B31,'MSAR Data'!$C$6:$BP$156,66,FALSE)</f>
        <v>3</v>
      </c>
      <c r="H31" s="75" t="str">
        <f>CONCATENATE(VLOOKUP(B31,'MSAR Data'!$C$6:$BP$156,28,FALSE)," - ",VLOOKUP(B31,'MSAR Data'!$C$6:$BP$156,32,FALSE))</f>
        <v>3.33 - 3.97</v>
      </c>
      <c r="I31" s="75" t="str">
        <f>CONCATENATE(VLOOKUP(B31,'MSAR Data'!$C$6:$BP$156,33,FALSE)," - ",VLOOKUP(B31,'MSAR Data'!$C$6:$BP$156,37,FALSE))</f>
        <v>3.2 - 3.98</v>
      </c>
      <c r="J31" s="75" t="str">
        <f>CONCATENATE(VLOOKUP(B31,'MSAR Data'!$C$6:$BP$156,23,FALSE)," - ",VLOOKUP(B31,'MSAR Data'!$C$6:$BP$156,27,FALSE))</f>
        <v>507 - 516</v>
      </c>
    </row>
    <row r="32" spans="2:10" ht="16" customHeight="1">
      <c r="B32" s="56" t="s">
        <v>72</v>
      </c>
      <c r="C32" s="57" t="str">
        <f>VLOOKUP(B32,'MSAR Data'!$C$6:$E$156,2,FALSE)</f>
        <v>Durham, NC</v>
      </c>
      <c r="D32" s="56" t="str">
        <f>VLOOKUP(B32,'Admission Preferences'!$B$5:$T$155,19,FALSE)</f>
        <v>No preference</v>
      </c>
      <c r="E32" s="56" t="str">
        <f>VLOOKUP(B32,'MSAR Data'!$C$6:$M$156,11,FALSE)</f>
        <v>Yes</v>
      </c>
      <c r="F32" s="56">
        <f>VLOOKUP(B32,'MSAR Data'!$C$6:$BP$156,65,FALSE)</f>
        <v>0.25999999999999979</v>
      </c>
      <c r="G32" s="56">
        <f>VLOOKUP(B32,'MSAR Data'!$C$6:$BP$156,66,FALSE)</f>
        <v>4</v>
      </c>
      <c r="H32" s="75" t="str">
        <f>CONCATENATE(VLOOKUP(B32,'MSAR Data'!$C$6:$BP$156,28,FALSE)," - ",VLOOKUP(B32,'MSAR Data'!$C$6:$BP$156,32,FALSE))</f>
        <v>3.6 - 4</v>
      </c>
      <c r="I32" s="75" t="str">
        <f>CONCATENATE(VLOOKUP(B32,'MSAR Data'!$C$6:$BP$156,33,FALSE)," - ",VLOOKUP(B32,'MSAR Data'!$C$6:$BP$156,37,FALSE))</f>
        <v>3.45 - 4</v>
      </c>
      <c r="J32" s="75" t="str">
        <f>CONCATENATE(VLOOKUP(B32,'MSAR Data'!$C$6:$BP$156,23,FALSE)," - ",VLOOKUP(B32,'MSAR Data'!$C$6:$BP$156,27,FALSE))</f>
        <v>511 - 524</v>
      </c>
    </row>
    <row r="33" spans="2:10" ht="16" customHeight="1">
      <c r="B33" s="56" t="s">
        <v>74</v>
      </c>
      <c r="C33" s="57" t="str">
        <f>VLOOKUP(B33,'MSAR Data'!$C$6:$E$156,2,FALSE)</f>
        <v>Johnson City, TN</v>
      </c>
      <c r="D33" s="56" t="str">
        <f>VLOOKUP(B33,'Admission Preferences'!$B$5:$T$155,19,FALSE)</f>
        <v>Strong preference</v>
      </c>
      <c r="E33" s="56" t="str">
        <f>VLOOKUP(B33,'MSAR Data'!$C$6:$M$156,11,FALSE)</f>
        <v>Yes</v>
      </c>
      <c r="F33" s="56">
        <f>VLOOKUP(B33,'MSAR Data'!$C$6:$BP$156,65,FALSE)</f>
        <v>0.29000000000000004</v>
      </c>
      <c r="G33" s="56">
        <f>VLOOKUP(B33,'MSAR Data'!$C$6:$BP$156,66,FALSE)</f>
        <v>3</v>
      </c>
      <c r="H33" s="75" t="str">
        <f>CONCATENATE(VLOOKUP(B33,'MSAR Data'!$C$6:$BP$156,28,FALSE)," - ",VLOOKUP(B33,'MSAR Data'!$C$6:$BP$156,32,FALSE))</f>
        <v>3.4 - 3.98</v>
      </c>
      <c r="I33" s="75" t="str">
        <f>CONCATENATE(VLOOKUP(B33,'MSAR Data'!$C$6:$BP$156,33,FALSE)," - ",VLOOKUP(B33,'MSAR Data'!$C$6:$BP$156,37,FALSE))</f>
        <v>3.2 - 4</v>
      </c>
      <c r="J33" s="75" t="str">
        <f>CONCATENATE(VLOOKUP(B33,'MSAR Data'!$C$6:$BP$156,23,FALSE)," - ",VLOOKUP(B33,'MSAR Data'!$C$6:$BP$156,27,FALSE))</f>
        <v>501 - 516</v>
      </c>
    </row>
    <row r="34" spans="2:10" ht="16" customHeight="1">
      <c r="B34" s="56" t="s">
        <v>79</v>
      </c>
      <c r="C34" s="57" t="str">
        <f>VLOOKUP(B34,'MSAR Data'!$C$6:$E$156,2,FALSE)</f>
        <v>Norfolk, VA</v>
      </c>
      <c r="D34" s="56" t="str">
        <f>VLOOKUP(B34,'Admission Preferences'!$B$5:$T$155,19,FALSE)</f>
        <v>Some preference</v>
      </c>
      <c r="E34" s="56" t="str">
        <f>VLOOKUP(B34,'MSAR Data'!$C$6:$M$156,11,FALSE)</f>
        <v>Yes</v>
      </c>
      <c r="F34" s="56">
        <f>VLOOKUP(B34,'MSAR Data'!$C$6:$BP$156,65,FALSE)</f>
        <v>0.42000000000000037</v>
      </c>
      <c r="G34" s="56">
        <f>VLOOKUP(B34,'MSAR Data'!$C$6:$BP$156,66,FALSE)</f>
        <v>3</v>
      </c>
      <c r="H34" s="75" t="str">
        <f>CONCATENATE(VLOOKUP(B34,'MSAR Data'!$C$6:$BP$156,28,FALSE)," - ",VLOOKUP(B34,'MSAR Data'!$C$6:$BP$156,32,FALSE))</f>
        <v>3.21 - 3.96</v>
      </c>
      <c r="I34" s="75" t="str">
        <f>CONCATENATE(VLOOKUP(B34,'MSAR Data'!$C$6:$BP$156,33,FALSE)," - ",VLOOKUP(B34,'MSAR Data'!$C$6:$BP$156,37,FALSE))</f>
        <v>3.01 - 3.96</v>
      </c>
      <c r="J34" s="75" t="str">
        <f>CONCATENATE(VLOOKUP(B34,'MSAR Data'!$C$6:$BP$156,23,FALSE)," - ",VLOOKUP(B34,'MSAR Data'!$C$6:$BP$156,27,FALSE))</f>
        <v>507 - 519</v>
      </c>
    </row>
    <row r="35" spans="2:10" ht="16" customHeight="1">
      <c r="B35" s="56" t="s">
        <v>83</v>
      </c>
      <c r="C35" s="57" t="str">
        <f>VLOOKUP(B35,'MSAR Data'!$C$6:$E$156,2,FALSE)</f>
        <v>Atlanta, GA</v>
      </c>
      <c r="D35" s="56" t="str">
        <f>VLOOKUP(B35,'Admission Preferences'!$B$5:$T$155,19,FALSE)</f>
        <v>No preference</v>
      </c>
      <c r="E35" s="56" t="str">
        <f>VLOOKUP(B35,'MSAR Data'!$C$6:$M$156,11,FALSE)</f>
        <v>Yes</v>
      </c>
      <c r="F35" s="56">
        <f>VLOOKUP(B35,'MSAR Data'!$C$6:$BP$156,65,FALSE)</f>
        <v>0.25</v>
      </c>
      <c r="G35" s="56">
        <f>VLOOKUP(B35,'MSAR Data'!$C$6:$BP$156,66,FALSE)</f>
        <v>2</v>
      </c>
      <c r="H35" s="75" t="str">
        <f>CONCATENATE(VLOOKUP(B35,'MSAR Data'!$C$6:$BP$156,28,FALSE)," - ",VLOOKUP(B35,'MSAR Data'!$C$6:$BP$156,32,FALSE))</f>
        <v>3.47 - 3.97</v>
      </c>
      <c r="I35" s="75" t="str">
        <f>CONCATENATE(VLOOKUP(B35,'MSAR Data'!$C$6:$BP$156,33,FALSE)," - ",VLOOKUP(B35,'MSAR Data'!$C$6:$BP$156,37,FALSE))</f>
        <v>3.26 - 3.98</v>
      </c>
      <c r="J35" s="75" t="str">
        <f>CONCATENATE(VLOOKUP(B35,'MSAR Data'!$C$6:$BP$156,23,FALSE)," - ",VLOOKUP(B35,'MSAR Data'!$C$6:$BP$156,27,FALSE))</f>
        <v>510 - 523</v>
      </c>
    </row>
    <row r="36" spans="2:10" ht="16" customHeight="1">
      <c r="B36" s="56" t="s">
        <v>85</v>
      </c>
      <c r="C36" s="57" t="str">
        <f>VLOOKUP(B36,'MSAR Data'!$C$6:$E$156,2,FALSE)</f>
        <v>Miami, FL</v>
      </c>
      <c r="D36" s="56" t="str">
        <f>VLOOKUP(B36,'Admission Preferences'!$B$5:$T$155,19,FALSE)</f>
        <v>Some preference</v>
      </c>
      <c r="E36" s="56" t="str">
        <f>VLOOKUP(B36,'MSAR Data'!$C$6:$M$156,11,FALSE)</f>
        <v>Yes</v>
      </c>
      <c r="F36" s="56">
        <f>VLOOKUP(B36,'MSAR Data'!$C$6:$BP$156,65,FALSE)</f>
        <v>0.16999999999999993</v>
      </c>
      <c r="G36" s="56">
        <f>VLOOKUP(B36,'MSAR Data'!$C$6:$BP$156,66,FALSE)</f>
        <v>3</v>
      </c>
      <c r="H36" s="75" t="str">
        <f>CONCATENATE(VLOOKUP(B36,'MSAR Data'!$C$6:$BP$156,28,FALSE)," - ",VLOOKUP(B36,'MSAR Data'!$C$6:$BP$156,32,FALSE))</f>
        <v>3.5 - 3.99</v>
      </c>
      <c r="I36" s="75" t="str">
        <f>CONCATENATE(VLOOKUP(B36,'MSAR Data'!$C$6:$BP$156,33,FALSE)," - ",VLOOKUP(B36,'MSAR Data'!$C$6:$BP$156,37,FALSE))</f>
        <v>3.4 - 4</v>
      </c>
      <c r="J36" s="75" t="str">
        <f>CONCATENATE(VLOOKUP(B36,'MSAR Data'!$C$6:$BP$156,23,FALSE)," - ",VLOOKUP(B36,'MSAR Data'!$C$6:$BP$156,27,FALSE))</f>
        <v>505 - 518</v>
      </c>
    </row>
    <row r="37" spans="2:10" ht="16" customHeight="1">
      <c r="B37" s="56" t="s">
        <v>88</v>
      </c>
      <c r="C37" s="57" t="str">
        <f>VLOOKUP(B37,'MSAR Data'!$C$6:$E$156,2,FALSE)</f>
        <v>Tallahassee, FL</v>
      </c>
      <c r="D37" s="56" t="str">
        <f>VLOOKUP(B37,'Admission Preferences'!$B$5:$T$155,19,FALSE)</f>
        <v>Strong preference</v>
      </c>
      <c r="E37" s="56" t="str">
        <f>VLOOKUP(B37,'MSAR Data'!$C$6:$M$156,11,FALSE)</f>
        <v>Yes</v>
      </c>
      <c r="F37" s="56">
        <f>VLOOKUP(B37,'MSAR Data'!$C$6:$BP$156,65,FALSE)</f>
        <v>0.20999999999999996</v>
      </c>
      <c r="G37" s="56">
        <f>VLOOKUP(B37,'MSAR Data'!$C$6:$BP$156,66,FALSE)</f>
        <v>3</v>
      </c>
      <c r="H37" s="75" t="str">
        <f>CONCATENATE(VLOOKUP(B37,'MSAR Data'!$C$6:$BP$156,28,FALSE)," - ",VLOOKUP(B37,'MSAR Data'!$C$6:$BP$156,32,FALSE))</f>
        <v>3.5 - 3.97</v>
      </c>
      <c r="I37" s="75" t="str">
        <f>CONCATENATE(VLOOKUP(B37,'MSAR Data'!$C$6:$BP$156,33,FALSE)," - ",VLOOKUP(B37,'MSAR Data'!$C$6:$BP$156,37,FALSE))</f>
        <v>3.32 - 3.99</v>
      </c>
      <c r="J37" s="75" t="str">
        <f>CONCATENATE(VLOOKUP(B37,'MSAR Data'!$C$6:$BP$156,23,FALSE)," - ",VLOOKUP(B37,'MSAR Data'!$C$6:$BP$156,27,FALSE))</f>
        <v>501 - 514</v>
      </c>
    </row>
    <row r="38" spans="2:10" ht="16" customHeight="1">
      <c r="B38" s="56" t="s">
        <v>91</v>
      </c>
      <c r="C38" s="57" t="str">
        <f>VLOOKUP(B38,'MSAR Data'!$C$6:$E$156,2,FALSE)</f>
        <v>Hamden, CT</v>
      </c>
      <c r="D38" s="56" t="str">
        <f>VLOOKUP(B38,'Admission Preferences'!$B$5:$T$155,19,FALSE)</f>
        <v>No preference</v>
      </c>
      <c r="E38" s="56" t="str">
        <f>VLOOKUP(B38,'MSAR Data'!$C$6:$M$156,11,FALSE)</f>
        <v>Yes</v>
      </c>
      <c r="F38" s="56">
        <f>VLOOKUP(B38,'MSAR Data'!$C$6:$BP$156,65,FALSE)</f>
        <v>0.24000000000000021</v>
      </c>
      <c r="G38" s="56">
        <f>VLOOKUP(B38,'MSAR Data'!$C$6:$BP$156,66,FALSE)</f>
        <v>4</v>
      </c>
      <c r="H38" s="75" t="str">
        <f>CONCATENATE(VLOOKUP(B38,'MSAR Data'!$C$6:$BP$156,28,FALSE)," - ",VLOOKUP(B38,'MSAR Data'!$C$6:$BP$156,32,FALSE))</f>
        <v>3.37 - 3.97</v>
      </c>
      <c r="I38" s="75" t="str">
        <f>CONCATENATE(VLOOKUP(B38,'MSAR Data'!$C$6:$BP$156,33,FALSE)," - ",VLOOKUP(B38,'MSAR Data'!$C$6:$BP$156,37,FALSE))</f>
        <v>3.26 - 3.97</v>
      </c>
      <c r="J38" s="75" t="str">
        <f>CONCATENATE(VLOOKUP(B38,'MSAR Data'!$C$6:$BP$156,23,FALSE)," - ",VLOOKUP(B38,'MSAR Data'!$C$6:$BP$156,27,FALSE))</f>
        <v>505 - 518</v>
      </c>
    </row>
    <row r="39" spans="2:10" ht="16" customHeight="1">
      <c r="B39" s="56" t="s">
        <v>94</v>
      </c>
      <c r="C39" s="57" t="str">
        <f>VLOOKUP(B39,'MSAR Data'!$C$6:$E$156,2,FALSE)</f>
        <v>Hanover, NH</v>
      </c>
      <c r="D39" s="56" t="str">
        <f>VLOOKUP(B39,'Admission Preferences'!$B$5:$T$155,19,FALSE)</f>
        <v>No preference</v>
      </c>
      <c r="E39" s="56" t="str">
        <f>VLOOKUP(B39,'MSAR Data'!$C$6:$M$156,11,FALSE)</f>
        <v>Yes</v>
      </c>
      <c r="F39" s="56">
        <f>VLOOKUP(B39,'MSAR Data'!$C$6:$BP$156,65,FALSE)</f>
        <v>0.14999999999999991</v>
      </c>
      <c r="G39" s="56">
        <f>VLOOKUP(B39,'MSAR Data'!$C$6:$BP$156,66,FALSE)</f>
        <v>3</v>
      </c>
      <c r="H39" s="75" t="str">
        <f>CONCATENATE(VLOOKUP(B39,'MSAR Data'!$C$6:$BP$156,28,FALSE)," - ",VLOOKUP(B39,'MSAR Data'!$C$6:$BP$156,32,FALSE))</f>
        <v>3.52 - 3.96</v>
      </c>
      <c r="I39" s="75" t="str">
        <f>CONCATENATE(VLOOKUP(B39,'MSAR Data'!$C$6:$BP$156,33,FALSE)," - ",VLOOKUP(B39,'MSAR Data'!$C$6:$BP$156,37,FALSE))</f>
        <v>3.38 - 3.98</v>
      </c>
      <c r="J39" s="75" t="str">
        <f>CONCATENATE(VLOOKUP(B39,'MSAR Data'!$C$6:$BP$156,23,FALSE)," - ",VLOOKUP(B39,'MSAR Data'!$C$6:$BP$156,27,FALSE))</f>
        <v>510 - 522</v>
      </c>
    </row>
    <row r="40" spans="2:10" ht="16" customHeight="1">
      <c r="B40" s="56" t="s">
        <v>97</v>
      </c>
      <c r="C40" s="57" t="str">
        <f>VLOOKUP(B40,'MSAR Data'!$C$6:$E$156,2,FALSE)</f>
        <v>Scranton, PA</v>
      </c>
      <c r="D40" s="56" t="str">
        <f>VLOOKUP(B40,'Admission Preferences'!$B$5:$T$155,19,FALSE)</f>
        <v>No preference</v>
      </c>
      <c r="E40" s="56" t="str">
        <f>VLOOKUP(B40,'MSAR Data'!$C$6:$M$156,11,FALSE)</f>
        <v>Yes</v>
      </c>
      <c r="F40" s="56">
        <f>VLOOKUP(B40,'MSAR Data'!$C$6:$BP$156,65,FALSE)</f>
        <v>0.20999999999999996</v>
      </c>
      <c r="G40" s="56">
        <f>VLOOKUP(B40,'MSAR Data'!$C$6:$BP$156,66,FALSE)</f>
        <v>3</v>
      </c>
      <c r="H40" s="75" t="str">
        <f>CONCATENATE(VLOOKUP(B40,'MSAR Data'!$C$6:$BP$156,28,FALSE)," - ",VLOOKUP(B40,'MSAR Data'!$C$6:$BP$156,32,FALSE))</f>
        <v>3.5 - 3.99</v>
      </c>
      <c r="I40" s="75" t="str">
        <f>CONCATENATE(VLOOKUP(B40,'MSAR Data'!$C$6:$BP$156,33,FALSE)," - ",VLOOKUP(B40,'MSAR Data'!$C$6:$BP$156,37,FALSE))</f>
        <v>3.33 - 3.99</v>
      </c>
      <c r="J40" s="75" t="str">
        <f>CONCATENATE(VLOOKUP(B40,'MSAR Data'!$C$6:$BP$156,23,FALSE)," - ",VLOOKUP(B40,'MSAR Data'!$C$6:$BP$156,27,FALSE))</f>
        <v>507 - 519</v>
      </c>
    </row>
    <row r="41" spans="2:10" ht="16" customHeight="1">
      <c r="B41" s="56" t="s">
        <v>102</v>
      </c>
      <c r="C41" s="57" t="str">
        <f>VLOOKUP(B41,'MSAR Data'!$C$6:$E$156,2,FALSE)</f>
        <v>Washington, DC</v>
      </c>
      <c r="D41" s="56" t="str">
        <f>VLOOKUP(B41,'Admission Preferences'!$B$5:$T$155,19,FALSE)</f>
        <v>No preference</v>
      </c>
      <c r="E41" s="56" t="str">
        <f>VLOOKUP(B41,'MSAR Data'!$C$6:$M$156,11,FALSE)</f>
        <v>Not provided</v>
      </c>
      <c r="F41" s="56">
        <f>VLOOKUP(B41,'MSAR Data'!$C$6:$BP$156,65,FALSE)</f>
        <v>0.18000000000000016</v>
      </c>
      <c r="G41" s="56">
        <f>VLOOKUP(B41,'MSAR Data'!$C$6:$BP$156,66,FALSE)</f>
        <v>3</v>
      </c>
      <c r="H41" s="75" t="str">
        <f>CONCATENATE(VLOOKUP(B41,'MSAR Data'!$C$6:$BP$156,28,FALSE)," - ",VLOOKUP(B41,'MSAR Data'!$C$6:$BP$156,32,FALSE))</f>
        <v>3.5 - 3.94</v>
      </c>
      <c r="I41" s="75" t="str">
        <f>CONCATENATE(VLOOKUP(B41,'MSAR Data'!$C$6:$BP$156,33,FALSE)," - ",VLOOKUP(B41,'MSAR Data'!$C$6:$BP$156,37,FALSE))</f>
        <v>3.31 - 3.94</v>
      </c>
      <c r="J41" s="75" t="str">
        <f>CONCATENATE(VLOOKUP(B41,'MSAR Data'!$C$6:$BP$156,23,FALSE)," - ",VLOOKUP(B41,'MSAR Data'!$C$6:$BP$156,27,FALSE))</f>
        <v>506 - 517</v>
      </c>
    </row>
    <row r="42" spans="2:10" ht="16" customHeight="1">
      <c r="B42" s="56" t="s">
        <v>106</v>
      </c>
      <c r="C42" s="57" t="str">
        <f>VLOOKUP(B42,'MSAR Data'!$C$6:$E$156,2,FALSE)</f>
        <v>Washington, DC</v>
      </c>
      <c r="D42" s="56" t="str">
        <f>VLOOKUP(B42,'Admission Preferences'!$B$5:$T$155,19,FALSE)</f>
        <v>Some preference</v>
      </c>
      <c r="E42" s="56" t="str">
        <f>VLOOKUP(B42,'MSAR Data'!$C$6:$M$156,11,FALSE)</f>
        <v>Not provided</v>
      </c>
      <c r="F42" s="56">
        <f>VLOOKUP(B42,'MSAR Data'!$C$6:$BP$156,65,FALSE)</f>
        <v>0.29999999999999982</v>
      </c>
      <c r="G42" s="56">
        <f>VLOOKUP(B42,'MSAR Data'!$C$6:$BP$156,66,FALSE)</f>
        <v>3</v>
      </c>
      <c r="H42" s="75" t="str">
        <f>CONCATENATE(VLOOKUP(B42,'MSAR Data'!$C$6:$BP$156,28,FALSE)," - ",VLOOKUP(B42,'MSAR Data'!$C$6:$BP$156,32,FALSE))</f>
        <v>3.39 - 3.97</v>
      </c>
      <c r="I42" s="75" t="str">
        <f>CONCATENATE(VLOOKUP(B42,'MSAR Data'!$C$6:$BP$156,33,FALSE)," - ",VLOOKUP(B42,'MSAR Data'!$C$6:$BP$156,37,FALSE))</f>
        <v>3.23 - 3.97</v>
      </c>
      <c r="J42" s="75" t="str">
        <f>CONCATENATE(VLOOKUP(B42,'MSAR Data'!$C$6:$BP$156,23,FALSE)," - ",VLOOKUP(B42,'MSAR Data'!$C$6:$BP$156,27,FALSE))</f>
        <v>507 - 520</v>
      </c>
    </row>
    <row r="43" spans="2:10" ht="16" customHeight="1">
      <c r="B43" s="56" t="s">
        <v>107</v>
      </c>
      <c r="C43" s="57" t="str">
        <f>VLOOKUP(B43,'MSAR Data'!$C$6:$E$156,2,FALSE)</f>
        <v>Nutley, NJ</v>
      </c>
      <c r="D43" s="56" t="str">
        <f>VLOOKUP(B43,'Admission Preferences'!$B$5:$T$155,19,FALSE)</f>
        <v>Some preference</v>
      </c>
      <c r="E43" s="56" t="str">
        <f>VLOOKUP(B43,'MSAR Data'!$C$6:$M$156,11,FALSE)</f>
        <v>Not provided</v>
      </c>
      <c r="F43" s="56">
        <f>VLOOKUP(B43,'MSAR Data'!$C$6:$BP$156,65,FALSE)</f>
        <v>0.20000000000000018</v>
      </c>
      <c r="G43" s="56">
        <f>VLOOKUP(B43,'MSAR Data'!$C$6:$BP$156,66,FALSE)</f>
        <v>4</v>
      </c>
      <c r="H43" s="75" t="str">
        <f>CONCATENATE(VLOOKUP(B43,'MSAR Data'!$C$6:$BP$156,28,FALSE)," - ",VLOOKUP(B43,'MSAR Data'!$C$6:$BP$156,32,FALSE))</f>
        <v>3.44 - 3.94</v>
      </c>
      <c r="I43" s="75" t="str">
        <f>CONCATENATE(VLOOKUP(B43,'MSAR Data'!$C$6:$BP$156,33,FALSE)," - ",VLOOKUP(B43,'MSAR Data'!$C$6:$BP$156,37,FALSE))</f>
        <v>3.27 - 3.94</v>
      </c>
      <c r="J43" s="75" t="str">
        <f>CONCATENATE(VLOOKUP(B43,'MSAR Data'!$C$6:$BP$156,23,FALSE)," - ",VLOOKUP(B43,'MSAR Data'!$C$6:$BP$156,27,FALSE))</f>
        <v>507 - 519</v>
      </c>
    </row>
    <row r="44" spans="2:10" ht="16" customHeight="1">
      <c r="B44" s="56" t="s">
        <v>111</v>
      </c>
      <c r="C44" s="57" t="str">
        <f>VLOOKUP(B44,'MSAR Data'!$C$6:$E$156,2,FALSE)</f>
        <v>Boston, MA</v>
      </c>
      <c r="D44" s="56" t="str">
        <f>VLOOKUP(B44,'Admission Preferences'!$B$5:$T$155,19,FALSE)</f>
        <v>No preference</v>
      </c>
      <c r="E44" s="56" t="str">
        <f>VLOOKUP(B44,'MSAR Data'!$C$6:$M$156,11,FALSE)</f>
        <v>Yes</v>
      </c>
      <c r="F44" s="56">
        <f>VLOOKUP(B44,'MSAR Data'!$C$6:$BP$156,65,FALSE)</f>
        <v>0.11999999999999966</v>
      </c>
      <c r="G44" s="56">
        <f>VLOOKUP(B44,'MSAR Data'!$C$6:$BP$156,66,FALSE)</f>
        <v>3</v>
      </c>
      <c r="H44" s="75" t="str">
        <f>CONCATENATE(VLOOKUP(B44,'MSAR Data'!$C$6:$BP$156,28,FALSE)," - ",VLOOKUP(B44,'MSAR Data'!$C$6:$BP$156,32,FALSE))</f>
        <v>3.79 - 4</v>
      </c>
      <c r="I44" s="75" t="str">
        <f>CONCATENATE(VLOOKUP(B44,'MSAR Data'!$C$6:$BP$156,33,FALSE)," - ",VLOOKUP(B44,'MSAR Data'!$C$6:$BP$156,37,FALSE))</f>
        <v>3.74 - 4</v>
      </c>
      <c r="J44" s="75" t="str">
        <f>CONCATENATE(VLOOKUP(B44,'MSAR Data'!$C$6:$BP$156,23,FALSE)," - ",VLOOKUP(B44,'MSAR Data'!$C$6:$BP$156,27,FALSE))</f>
        <v>514 - 525</v>
      </c>
    </row>
    <row r="45" spans="2:10" ht="16" customHeight="1">
      <c r="B45" s="56" t="s">
        <v>112</v>
      </c>
      <c r="C45" s="57" t="str">
        <f>VLOOKUP(B45,'MSAR Data'!$C$6:$E$156,2,FALSE)</f>
        <v>Washington, DC</v>
      </c>
      <c r="D45" s="56" t="str">
        <f>VLOOKUP(B45,'Admission Preferences'!$B$5:$T$155,19,FALSE)</f>
        <v>Strong preference</v>
      </c>
      <c r="E45" s="56" t="str">
        <f>VLOOKUP(B45,'MSAR Data'!$C$6:$M$156,11,FALSE)</f>
        <v>Yes</v>
      </c>
      <c r="F45" s="56">
        <f>VLOOKUP(B45,'MSAR Data'!$C$6:$BP$156,65,FALSE)</f>
        <v>0.25999999999999979</v>
      </c>
      <c r="G45" s="56">
        <f>VLOOKUP(B45,'MSAR Data'!$C$6:$BP$156,66,FALSE)</f>
        <v>4</v>
      </c>
      <c r="H45" s="75" t="str">
        <f>CONCATENATE(VLOOKUP(B45,'MSAR Data'!$C$6:$BP$156,28,FALSE)," - ",VLOOKUP(B45,'MSAR Data'!$C$6:$BP$156,32,FALSE))</f>
        <v>3.17 - 3.91</v>
      </c>
      <c r="I45" s="75" t="str">
        <f>CONCATENATE(VLOOKUP(B45,'MSAR Data'!$C$6:$BP$156,33,FALSE)," - ",VLOOKUP(B45,'MSAR Data'!$C$6:$BP$156,37,FALSE))</f>
        <v>2.99 - 3.9</v>
      </c>
      <c r="J45" s="75" t="str">
        <f>CONCATENATE(VLOOKUP(B45,'MSAR Data'!$C$6:$BP$156,23,FALSE)," - ",VLOOKUP(B45,'MSAR Data'!$C$6:$BP$156,27,FALSE))</f>
        <v>499 - 512</v>
      </c>
    </row>
    <row r="46" spans="2:10" ht="16" customHeight="1">
      <c r="B46" s="56" t="s">
        <v>113</v>
      </c>
      <c r="C46" s="57" t="str">
        <f>VLOOKUP(B46,'MSAR Data'!$C$6:$E$156,2,FALSE)</f>
        <v>New York, NY</v>
      </c>
      <c r="D46" s="56" t="str">
        <f>VLOOKUP(B46,'Admission Preferences'!$B$5:$T$155,19,FALSE)</f>
        <v>No preference</v>
      </c>
      <c r="E46" s="56" t="str">
        <f>VLOOKUP(B46,'MSAR Data'!$C$6:$M$156,11,FALSE)</f>
        <v>Yes</v>
      </c>
      <c r="F46" s="56">
        <f>VLOOKUP(B46,'MSAR Data'!$C$6:$BP$156,65,FALSE)</f>
        <v>0.16999999999999993</v>
      </c>
      <c r="G46" s="56">
        <f>VLOOKUP(B46,'MSAR Data'!$C$6:$BP$156,66,FALSE)</f>
        <v>3</v>
      </c>
      <c r="H46" s="75" t="str">
        <f>CONCATENATE(VLOOKUP(B46,'MSAR Data'!$C$6:$BP$156,28,FALSE)," - ",VLOOKUP(B46,'MSAR Data'!$C$6:$BP$156,32,FALSE))</f>
        <v>3.61 - 3.99</v>
      </c>
      <c r="I46" s="75" t="str">
        <f>CONCATENATE(VLOOKUP(B46,'MSAR Data'!$C$6:$BP$156,33,FALSE)," - ",VLOOKUP(B46,'MSAR Data'!$C$6:$BP$156,37,FALSE))</f>
        <v>3.5 - 4</v>
      </c>
      <c r="J46" s="75" t="str">
        <f>CONCATENATE(VLOOKUP(B46,'MSAR Data'!$C$6:$BP$156,23,FALSE)," - ",VLOOKUP(B46,'MSAR Data'!$C$6:$BP$156,27,FALSE))</f>
        <v>512 - 524</v>
      </c>
    </row>
    <row r="47" spans="2:10" ht="16" customHeight="1">
      <c r="B47" s="56" t="s">
        <v>115</v>
      </c>
      <c r="C47" s="57" t="str">
        <f>VLOOKUP(B47,'MSAR Data'!$C$6:$E$156,2,FALSE)</f>
        <v>Indianapolis, IN</v>
      </c>
      <c r="D47" s="56" t="str">
        <f>VLOOKUP(B47,'Admission Preferences'!$B$5:$T$155,19,FALSE)</f>
        <v>Strong preference</v>
      </c>
      <c r="E47" s="56" t="str">
        <f>VLOOKUP(B47,'MSAR Data'!$C$6:$M$156,11,FALSE)</f>
        <v>No</v>
      </c>
      <c r="F47" s="56">
        <f>VLOOKUP(B47,'MSAR Data'!$C$6:$BP$156,65,FALSE)</f>
        <v>0.20999999999999996</v>
      </c>
      <c r="G47" s="56">
        <f>VLOOKUP(B47,'MSAR Data'!$C$6:$BP$156,66,FALSE)</f>
        <v>5</v>
      </c>
      <c r="H47" s="75" t="str">
        <f>CONCATENATE(VLOOKUP(B47,'MSAR Data'!$C$6:$BP$156,28,FALSE)," - ",VLOOKUP(B47,'MSAR Data'!$C$6:$BP$156,32,FALSE))</f>
        <v>3.56 - 3.99</v>
      </c>
      <c r="I47" s="75" t="str">
        <f>CONCATENATE(VLOOKUP(B47,'MSAR Data'!$C$6:$BP$156,33,FALSE)," - ",VLOOKUP(B47,'MSAR Data'!$C$6:$BP$156,37,FALSE))</f>
        <v>3.45 - 4</v>
      </c>
      <c r="J47" s="75" t="str">
        <f>CONCATENATE(VLOOKUP(B47,'MSAR Data'!$C$6:$BP$156,23,FALSE)," - ",VLOOKUP(B47,'MSAR Data'!$C$6:$BP$156,27,FALSE))</f>
        <v>504 - 520</v>
      </c>
    </row>
    <row r="48" spans="2:10" ht="16" customHeight="1">
      <c r="B48" s="56" t="s">
        <v>117</v>
      </c>
      <c r="C48" s="57" t="str">
        <f>VLOOKUP(B48,'MSAR Data'!$C$6:$E$156,2,FALSE)</f>
        <v>Buffalo, NY</v>
      </c>
      <c r="D48" s="56" t="str">
        <f>VLOOKUP(B48,'Admission Preferences'!$B$5:$T$155,19,FALSE)</f>
        <v>Some preference</v>
      </c>
      <c r="E48" s="56" t="str">
        <f>VLOOKUP(B48,'MSAR Data'!$C$6:$M$156,11,FALSE)</f>
        <v>No</v>
      </c>
      <c r="F48" s="56">
        <f>VLOOKUP(B48,'MSAR Data'!$C$6:$BP$156,65,FALSE)</f>
        <v>0.27</v>
      </c>
      <c r="G48" s="56">
        <f>VLOOKUP(B48,'MSAR Data'!$C$6:$BP$156,66,FALSE)</f>
        <v>4</v>
      </c>
      <c r="H48" s="75" t="str">
        <f>CONCATENATE(VLOOKUP(B48,'MSAR Data'!$C$6:$BP$156,28,FALSE)," - ",VLOOKUP(B48,'MSAR Data'!$C$6:$BP$156,32,FALSE))</f>
        <v>3.28 - 3.97</v>
      </c>
      <c r="I48" s="75" t="str">
        <f>CONCATENATE(VLOOKUP(B48,'MSAR Data'!$C$6:$BP$156,33,FALSE)," - ",VLOOKUP(B48,'MSAR Data'!$C$6:$BP$156,37,FALSE))</f>
        <v>3.12 - 3.97</v>
      </c>
      <c r="J48" s="75" t="str">
        <f>CONCATENATE(VLOOKUP(B48,'MSAR Data'!$C$6:$BP$156,23,FALSE)," - ",VLOOKUP(B48,'MSAR Data'!$C$6:$BP$156,27,FALSE))</f>
        <v>503 - 518</v>
      </c>
    </row>
    <row r="49" spans="2:10" ht="16" customHeight="1">
      <c r="B49" s="56" t="s">
        <v>119</v>
      </c>
      <c r="C49" s="57" t="str">
        <f>VLOOKUP(B49,'MSAR Data'!$C$6:$E$156,2,FALSE)</f>
        <v>Baltimore, MD</v>
      </c>
      <c r="D49" s="56" t="str">
        <f>VLOOKUP(B49,'Admission Preferences'!$B$5:$T$155,19,FALSE)</f>
        <v>No preference</v>
      </c>
      <c r="E49" s="56" t="str">
        <f>VLOOKUP(B49,'MSAR Data'!$C$6:$M$156,11,FALSE)</f>
        <v>Yes</v>
      </c>
      <c r="F49" s="56">
        <f>VLOOKUP(B49,'MSAR Data'!$C$6:$BP$156,65,FALSE)</f>
        <v>8.0000000000000071E-2</v>
      </c>
      <c r="G49" s="56">
        <f>VLOOKUP(B49,'MSAR Data'!$C$6:$BP$156,66,FALSE)</f>
        <v>2</v>
      </c>
      <c r="H49" s="75" t="str">
        <f>CONCATENATE(VLOOKUP(B49,'MSAR Data'!$C$6:$BP$156,28,FALSE)," - ",VLOOKUP(B49,'MSAR Data'!$C$6:$BP$156,32,FALSE))</f>
        <v>3.85 - 4</v>
      </c>
      <c r="I49" s="75" t="str">
        <f>CONCATENATE(VLOOKUP(B49,'MSAR Data'!$C$6:$BP$156,33,FALSE)," - ",VLOOKUP(B49,'MSAR Data'!$C$6:$BP$156,37,FALSE))</f>
        <v>3.8 - 4</v>
      </c>
      <c r="J49" s="75" t="str">
        <f>CONCATENATE(VLOOKUP(B49,'MSAR Data'!$C$6:$BP$156,23,FALSE)," - ",VLOOKUP(B49,'MSAR Data'!$C$6:$BP$156,27,FALSE))</f>
        <v>518 - 526</v>
      </c>
    </row>
    <row r="50" spans="2:10" ht="16" customHeight="1">
      <c r="B50" s="56" t="s">
        <v>122</v>
      </c>
      <c r="C50" s="57" t="str">
        <f>VLOOKUP(B50,'MSAR Data'!$C$6:$E$156,2,FALSE)</f>
        <v>Pasadena, CA</v>
      </c>
      <c r="D50" s="56" t="str">
        <f>VLOOKUP(B50,'Admission Preferences'!$B$5:$T$155,19,FALSE)</f>
        <v>No preference</v>
      </c>
      <c r="E50" s="56" t="str">
        <f>VLOOKUP(B50,'MSAR Data'!$C$6:$M$156,11,FALSE)</f>
        <v>Yes</v>
      </c>
      <c r="F50" s="56">
        <f>VLOOKUP(B50,'MSAR Data'!$C$6:$BP$156,65,FALSE)</f>
        <v>0.19999999999999973</v>
      </c>
      <c r="G50" s="56">
        <f>VLOOKUP(B50,'MSAR Data'!$C$6:$BP$156,66,FALSE)</f>
        <v>4</v>
      </c>
      <c r="H50" s="75" t="str">
        <f>CONCATENATE(VLOOKUP(B50,'MSAR Data'!$C$6:$BP$156,28,FALSE)," - ",VLOOKUP(B50,'MSAR Data'!$C$6:$BP$156,32,FALSE))</f>
        <v>3.56 - 3.99</v>
      </c>
      <c r="I50" s="75" t="str">
        <f>CONCATENATE(VLOOKUP(B50,'MSAR Data'!$C$6:$BP$156,33,FALSE)," - ",VLOOKUP(B50,'MSAR Data'!$C$6:$BP$156,37,FALSE))</f>
        <v>3.39 - 4</v>
      </c>
      <c r="J50" s="75" t="str">
        <f>CONCATENATE(VLOOKUP(B50,'MSAR Data'!$C$6:$BP$156,23,FALSE)," - ",VLOOKUP(B50,'MSAR Data'!$C$6:$BP$156,27,FALSE))</f>
        <v>510 - 523</v>
      </c>
    </row>
    <row r="51" spans="2:10" ht="16" customHeight="1">
      <c r="B51" s="56" t="s">
        <v>124</v>
      </c>
      <c r="C51" s="57" t="str">
        <f>VLOOKUP(B51,'MSAR Data'!$C$6:$E$156,2,FALSE)</f>
        <v>Los Angeles, CA</v>
      </c>
      <c r="D51" s="56" t="str">
        <f>VLOOKUP(B51,'Admission Preferences'!$B$5:$T$155,19,FALSE)</f>
        <v>No preference</v>
      </c>
      <c r="E51" s="56" t="str">
        <f>VLOOKUP(B51,'MSAR Data'!$C$6:$M$156,11,FALSE)</f>
        <v>Yes</v>
      </c>
      <c r="F51" s="56">
        <f>VLOOKUP(B51,'MSAR Data'!$C$6:$BP$156,65,FALSE)</f>
        <v>0.21999999999999975</v>
      </c>
      <c r="G51" s="56">
        <f>VLOOKUP(B51,'MSAR Data'!$C$6:$BP$156,66,FALSE)</f>
        <v>3</v>
      </c>
      <c r="H51" s="75" t="str">
        <f>CONCATENATE(VLOOKUP(B51,'MSAR Data'!$C$6:$BP$156,28,FALSE)," - ",VLOOKUP(B51,'MSAR Data'!$C$6:$BP$156,32,FALSE))</f>
        <v>3.46 - 3.97</v>
      </c>
      <c r="I51" s="75" t="str">
        <f>CONCATENATE(VLOOKUP(B51,'MSAR Data'!$C$6:$BP$156,33,FALSE)," - ",VLOOKUP(B51,'MSAR Data'!$C$6:$BP$156,37,FALSE))</f>
        <v>3.31 - 3.98</v>
      </c>
      <c r="J51" s="75" t="str">
        <f>CONCATENATE(VLOOKUP(B51,'MSAR Data'!$C$6:$BP$156,23,FALSE)," - ",VLOOKUP(B51,'MSAR Data'!$C$6:$BP$156,27,FALSE))</f>
        <v>509 - 520</v>
      </c>
    </row>
    <row r="52" spans="2:10" ht="16" customHeight="1">
      <c r="B52" s="56" t="s">
        <v>128</v>
      </c>
      <c r="C52" s="57" t="str">
        <f>VLOOKUP(B52,'MSAR Data'!$C$6:$E$156,2,FALSE)</f>
        <v>Las Vegas, NV</v>
      </c>
      <c r="D52" s="56" t="str">
        <f>VLOOKUP(B52,'Admission Preferences'!$B$5:$T$155,19,FALSE)</f>
        <v>Strong preference</v>
      </c>
      <c r="E52" s="56" t="str">
        <f>VLOOKUP(B52,'MSAR Data'!$C$6:$M$156,11,FALSE)</f>
        <v>Yes</v>
      </c>
      <c r="F52" s="56">
        <f>VLOOKUP(B52,'MSAR Data'!$C$6:$BP$156,65,FALSE)</f>
        <v>0.2200000000000002</v>
      </c>
      <c r="G52" s="56">
        <f>VLOOKUP(B52,'MSAR Data'!$C$6:$BP$156,66,FALSE)</f>
        <v>3</v>
      </c>
      <c r="H52" s="75" t="str">
        <f>CONCATENATE(VLOOKUP(B52,'MSAR Data'!$C$6:$BP$156,28,FALSE)," - ",VLOOKUP(B52,'MSAR Data'!$C$6:$BP$156,32,FALSE))</f>
        <v>3.44 - 3.99</v>
      </c>
      <c r="I52" s="75" t="str">
        <f>CONCATENATE(VLOOKUP(B52,'MSAR Data'!$C$6:$BP$156,33,FALSE)," - ",VLOOKUP(B52,'MSAR Data'!$C$6:$BP$156,37,FALSE))</f>
        <v>3.3 - 4</v>
      </c>
      <c r="J52" s="75" t="str">
        <f>CONCATENATE(VLOOKUP(B52,'MSAR Data'!$C$6:$BP$156,23,FALSE)," - ",VLOOKUP(B52,'MSAR Data'!$C$6:$BP$156,27,FALSE))</f>
        <v>504 - 517</v>
      </c>
    </row>
    <row r="53" spans="2:10" ht="16" customHeight="1">
      <c r="B53" s="56" t="s">
        <v>132</v>
      </c>
      <c r="C53" s="57" t="str">
        <f>VLOOKUP(B53,'MSAR Data'!$C$6:$E$156,2,FALSE)</f>
        <v>Philadelphia, PA</v>
      </c>
      <c r="D53" s="56" t="str">
        <f>VLOOKUP(B53,'Admission Preferences'!$B$5:$T$155,19,FALSE)</f>
        <v>Some preference</v>
      </c>
      <c r="E53" s="56" t="str">
        <f>VLOOKUP(B53,'MSAR Data'!$C$6:$M$156,11,FALSE)</f>
        <v>Not provided</v>
      </c>
      <c r="F53" s="56">
        <f>VLOOKUP(B53,'MSAR Data'!$C$6:$BP$156,65,FALSE)</f>
        <v>0.18000000000000016</v>
      </c>
      <c r="G53" s="56">
        <f>VLOOKUP(B53,'MSAR Data'!$C$6:$BP$156,66,FALSE)</f>
        <v>3</v>
      </c>
      <c r="H53" s="75" t="str">
        <f>CONCATENATE(VLOOKUP(B53,'MSAR Data'!$C$6:$BP$156,28,FALSE)," - ",VLOOKUP(B53,'MSAR Data'!$C$6:$BP$156,32,FALSE))</f>
        <v>3.44 - 3.96</v>
      </c>
      <c r="I53" s="75" t="str">
        <f>CONCATENATE(VLOOKUP(B53,'MSAR Data'!$C$6:$BP$156,33,FALSE)," - ",VLOOKUP(B53,'MSAR Data'!$C$6:$BP$156,37,FALSE))</f>
        <v>3.28 - 3.96</v>
      </c>
      <c r="J53" s="75" t="str">
        <f>CONCATENATE(VLOOKUP(B53,'MSAR Data'!$C$6:$BP$156,23,FALSE)," - ",VLOOKUP(B53,'MSAR Data'!$C$6:$BP$156,27,FALSE))</f>
        <v>505 - 519</v>
      </c>
    </row>
    <row r="54" spans="2:10" ht="16" customHeight="1">
      <c r="B54" s="56" t="s">
        <v>134</v>
      </c>
      <c r="C54" s="57" t="str">
        <f>VLOOKUP(B54,'MSAR Data'!$C$6:$E$156,2,FALSE)</f>
        <v>Loma Linda, CA</v>
      </c>
      <c r="D54" s="56" t="str">
        <f>VLOOKUP(B54,'Admission Preferences'!$B$5:$T$155,19,FALSE)</f>
        <v>Strong preference</v>
      </c>
      <c r="E54" s="56" t="str">
        <f>VLOOKUP(B54,'MSAR Data'!$C$6:$M$156,11,FALSE)</f>
        <v>Yes</v>
      </c>
      <c r="F54" s="56">
        <f>VLOOKUP(B54,'MSAR Data'!$C$6:$BP$156,65,FALSE)</f>
        <v>0.2200000000000002</v>
      </c>
      <c r="G54" s="56">
        <f>VLOOKUP(B54,'MSAR Data'!$C$6:$BP$156,66,FALSE)</f>
        <v>4</v>
      </c>
      <c r="H54" s="75" t="str">
        <f>CONCATENATE(VLOOKUP(B54,'MSAR Data'!$C$6:$BP$156,28,FALSE)," - ",VLOOKUP(B54,'MSAR Data'!$C$6:$BP$156,32,FALSE))</f>
        <v>3.6 - 4</v>
      </c>
      <c r="I54" s="75" t="str">
        <f>CONCATENATE(VLOOKUP(B54,'MSAR Data'!$C$6:$BP$156,33,FALSE)," - ",VLOOKUP(B54,'MSAR Data'!$C$6:$BP$156,37,FALSE))</f>
        <v>3.46 - 4</v>
      </c>
      <c r="J54" s="75" t="str">
        <f>CONCATENATE(VLOOKUP(B54,'MSAR Data'!$C$6:$BP$156,23,FALSE)," - ",VLOOKUP(B54,'MSAR Data'!$C$6:$BP$156,27,FALSE))</f>
        <v>503 - 519</v>
      </c>
    </row>
    <row r="55" spans="2:10" ht="16" customHeight="1">
      <c r="B55" s="56" t="s">
        <v>137</v>
      </c>
      <c r="C55" s="57" t="str">
        <f>VLOOKUP(B55,'MSAR Data'!$C$6:$E$156,2,FALSE)</f>
        <v>New Orleans, LA</v>
      </c>
      <c r="D55" s="56" t="str">
        <f>VLOOKUP(B55,'Admission Preferences'!$B$5:$T$155,19,FALSE)</f>
        <v>Strong preference</v>
      </c>
      <c r="E55" s="56" t="str">
        <f>VLOOKUP(B55,'MSAR Data'!$C$6:$M$156,11,FALSE)</f>
        <v>Yes</v>
      </c>
      <c r="F55" s="56">
        <f>VLOOKUP(B55,'MSAR Data'!$C$6:$BP$156,65,FALSE)</f>
        <v>0.39000000000000012</v>
      </c>
      <c r="G55" s="56">
        <f>VLOOKUP(B55,'MSAR Data'!$C$6:$BP$156,66,FALSE)</f>
        <v>3</v>
      </c>
      <c r="H55" s="75" t="str">
        <f>CONCATENATE(VLOOKUP(B55,'MSAR Data'!$C$6:$BP$156,28,FALSE)," - ",VLOOKUP(B55,'MSAR Data'!$C$6:$BP$156,32,FALSE))</f>
        <v>3.23 - 3.99</v>
      </c>
      <c r="I55" s="75" t="str">
        <f>CONCATENATE(VLOOKUP(B55,'MSAR Data'!$C$6:$BP$156,33,FALSE)," - ",VLOOKUP(B55,'MSAR Data'!$C$6:$BP$156,37,FALSE))</f>
        <v>3.09 - 4</v>
      </c>
      <c r="J55" s="75" t="str">
        <f>CONCATENATE(VLOOKUP(B55,'MSAR Data'!$C$6:$BP$156,23,FALSE)," - ",VLOOKUP(B55,'MSAR Data'!$C$6:$BP$156,27,FALSE))</f>
        <v>503 - 517</v>
      </c>
    </row>
    <row r="56" spans="2:10" ht="16" customHeight="1">
      <c r="B56" s="56" t="s">
        <v>140</v>
      </c>
      <c r="C56" s="57" t="str">
        <f>VLOOKUP(B56,'MSAR Data'!$C$6:$E$156,2,FALSE)</f>
        <v>Shreveport, LA</v>
      </c>
      <c r="D56" s="56" t="str">
        <f>VLOOKUP(B56,'Admission Preferences'!$B$5:$T$155,19,FALSE)</f>
        <v>Strong preference</v>
      </c>
      <c r="E56" s="56" t="str">
        <f>VLOOKUP(B56,'MSAR Data'!$C$6:$M$156,11,FALSE)</f>
        <v>Yes</v>
      </c>
      <c r="F56" s="56">
        <f>VLOOKUP(B56,'MSAR Data'!$C$6:$BP$156,65,FALSE)</f>
        <v>0.25999999999999979</v>
      </c>
      <c r="G56" s="56">
        <f>VLOOKUP(B56,'MSAR Data'!$C$6:$BP$156,66,FALSE)</f>
        <v>3</v>
      </c>
      <c r="H56" s="75" t="str">
        <f>CONCATENATE(VLOOKUP(B56,'MSAR Data'!$C$6:$BP$156,28,FALSE)," - ",VLOOKUP(B56,'MSAR Data'!$C$6:$BP$156,32,FALSE))</f>
        <v>3.33 - 4</v>
      </c>
      <c r="I56" s="75" t="str">
        <f>CONCATENATE(VLOOKUP(B56,'MSAR Data'!$C$6:$BP$156,33,FALSE)," - ",VLOOKUP(B56,'MSAR Data'!$C$6:$BP$156,37,FALSE))</f>
        <v>3.22 - 4</v>
      </c>
      <c r="J56" s="75" t="str">
        <f>CONCATENATE(VLOOKUP(B56,'MSAR Data'!$C$6:$BP$156,23,FALSE)," - ",VLOOKUP(B56,'MSAR Data'!$C$6:$BP$156,27,FALSE))</f>
        <v>499 - 514</v>
      </c>
    </row>
    <row r="57" spans="2:10" ht="16" customHeight="1">
      <c r="B57" s="56" t="s">
        <v>142</v>
      </c>
      <c r="C57" s="57" t="str">
        <f>VLOOKUP(B57,'MSAR Data'!$C$6:$E$156,2,FALSE)</f>
        <v>Maywood, IL</v>
      </c>
      <c r="D57" s="56" t="str">
        <f>VLOOKUP(B57,'Admission Preferences'!$B$5:$T$155,19,FALSE)</f>
        <v>No preference</v>
      </c>
      <c r="E57" s="56" t="str">
        <f>VLOOKUP(B57,'MSAR Data'!$C$6:$M$156,11,FALSE)</f>
        <v>No</v>
      </c>
      <c r="F57" s="56">
        <f>VLOOKUP(B57,'MSAR Data'!$C$6:$BP$156,65,FALSE)</f>
        <v>0.2200000000000002</v>
      </c>
      <c r="G57" s="56">
        <f>VLOOKUP(B57,'MSAR Data'!$C$6:$BP$156,66,FALSE)</f>
        <v>2</v>
      </c>
      <c r="H57" s="75" t="str">
        <f>CONCATENATE(VLOOKUP(B57,'MSAR Data'!$C$6:$BP$156,28,FALSE)," - ",VLOOKUP(B57,'MSAR Data'!$C$6:$BP$156,32,FALSE))</f>
        <v>3.42 - 3.97</v>
      </c>
      <c r="I57" s="75" t="str">
        <f>CONCATENATE(VLOOKUP(B57,'MSAR Data'!$C$6:$BP$156,33,FALSE)," - ",VLOOKUP(B57,'MSAR Data'!$C$6:$BP$156,37,FALSE))</f>
        <v>3.28 - 3.97</v>
      </c>
      <c r="J57" s="75" t="str">
        <f>CONCATENATE(VLOOKUP(B57,'MSAR Data'!$C$6:$BP$156,23,FALSE)," - ",VLOOKUP(B57,'MSAR Data'!$C$6:$BP$156,27,FALSE))</f>
        <v>507 - 518</v>
      </c>
    </row>
    <row r="58" spans="2:10" ht="16" customHeight="1">
      <c r="B58" s="56" t="s">
        <v>144</v>
      </c>
      <c r="C58" s="57" t="str">
        <f>VLOOKUP(B58,'MSAR Data'!$C$6:$E$156,2,FALSE)</f>
        <v>Huntington, WV</v>
      </c>
      <c r="D58" s="56" t="str">
        <f>VLOOKUP(B58,'Admission Preferences'!$B$5:$T$155,19,FALSE)</f>
        <v>Strong preference</v>
      </c>
      <c r="E58" s="56" t="str">
        <f>VLOOKUP(B58,'MSAR Data'!$C$6:$M$156,11,FALSE)</f>
        <v>Yes</v>
      </c>
      <c r="F58" s="56">
        <f>VLOOKUP(B58,'MSAR Data'!$C$6:$BP$156,65,FALSE)</f>
        <v>0.33000000000000007</v>
      </c>
      <c r="G58" s="56">
        <f>VLOOKUP(B58,'MSAR Data'!$C$6:$BP$156,66,FALSE)</f>
        <v>3</v>
      </c>
      <c r="H58" s="75" t="str">
        <f>CONCATENATE(VLOOKUP(B58,'MSAR Data'!$C$6:$BP$156,28,FALSE)," - ",VLOOKUP(B58,'MSAR Data'!$C$6:$BP$156,32,FALSE))</f>
        <v>3.24 - 4</v>
      </c>
      <c r="I58" s="75" t="str">
        <f>CONCATENATE(VLOOKUP(B58,'MSAR Data'!$C$6:$BP$156,33,FALSE)," - ",VLOOKUP(B58,'MSAR Data'!$C$6:$BP$156,37,FALSE))</f>
        <v>3 - 4</v>
      </c>
      <c r="J58" s="75" t="str">
        <f>CONCATENATE(VLOOKUP(B58,'MSAR Data'!$C$6:$BP$156,23,FALSE)," - ",VLOOKUP(B58,'MSAR Data'!$C$6:$BP$156,27,FALSE))</f>
        <v>498 - 514</v>
      </c>
    </row>
    <row r="59" spans="2:10" ht="16" customHeight="1">
      <c r="B59" s="56" t="s">
        <v>147</v>
      </c>
      <c r="C59" s="57" t="str">
        <f>VLOOKUP(B59,'MSAR Data'!$C$6:$E$156,2,FALSE)</f>
        <v>Rochester, MN</v>
      </c>
      <c r="D59" s="56" t="str">
        <f>VLOOKUP(B59,'Admission Preferences'!$B$5:$T$155,19,FALSE)</f>
        <v>No preference</v>
      </c>
      <c r="E59" s="56" t="str">
        <f>VLOOKUP(B59,'MSAR Data'!$C$6:$M$156,11,FALSE)</f>
        <v>No</v>
      </c>
      <c r="F59" s="56">
        <f>VLOOKUP(B59,'MSAR Data'!$C$6:$BP$156,65,FALSE)</f>
        <v>0.25</v>
      </c>
      <c r="G59" s="56">
        <f>VLOOKUP(B59,'MSAR Data'!$C$6:$BP$156,66,FALSE)</f>
        <v>5</v>
      </c>
      <c r="H59" s="75" t="str">
        <f>CONCATENATE(VLOOKUP(B59,'MSAR Data'!$C$6:$BP$156,28,FALSE)," - ",VLOOKUP(B59,'MSAR Data'!$C$6:$BP$156,32,FALSE))</f>
        <v>3.58 - 4</v>
      </c>
      <c r="I59" s="75" t="str">
        <f>CONCATENATE(VLOOKUP(B59,'MSAR Data'!$C$6:$BP$156,33,FALSE)," - ",VLOOKUP(B59,'MSAR Data'!$C$6:$BP$156,37,FALSE))</f>
        <v>3.51 - 4</v>
      </c>
      <c r="J59" s="75" t="str">
        <f>CONCATENATE(VLOOKUP(B59,'MSAR Data'!$C$6:$BP$156,23,FALSE)," - ",VLOOKUP(B59,'MSAR Data'!$C$6:$BP$156,27,FALSE))</f>
        <v>511 - 524</v>
      </c>
    </row>
    <row r="60" spans="2:10" ht="16" customHeight="1">
      <c r="B60" s="56" t="s">
        <v>149</v>
      </c>
      <c r="C60" s="57" t="str">
        <f>VLOOKUP(B60,'MSAR Data'!$C$6:$E$156,2,FALSE)</f>
        <v>Houston, TX</v>
      </c>
      <c r="D60" s="56" t="str">
        <f>VLOOKUP(B60,'Admission Preferences'!$B$5:$T$155,19,FALSE)</f>
        <v>Strong preference</v>
      </c>
      <c r="E60" s="56" t="str">
        <f>VLOOKUP(B60,'MSAR Data'!$C$6:$M$156,11,FALSE)</f>
        <v>Not provided</v>
      </c>
      <c r="F60" s="56">
        <f>VLOOKUP(B60,'MSAR Data'!$C$6:$BP$156,65,FALSE)</f>
        <v>0.16000000000000014</v>
      </c>
      <c r="G60" s="56">
        <f>VLOOKUP(B60,'MSAR Data'!$C$6:$BP$156,66,FALSE)</f>
        <v>4</v>
      </c>
      <c r="H60" s="75" t="str">
        <f>CONCATENATE(VLOOKUP(B60,'MSAR Data'!$C$6:$BP$156,28,FALSE)," - ",VLOOKUP(B60,'MSAR Data'!$C$6:$BP$156,32,FALSE))</f>
        <v>3.63 - 4</v>
      </c>
      <c r="I60" s="75" t="str">
        <f>CONCATENATE(VLOOKUP(B60,'MSAR Data'!$C$6:$BP$156,33,FALSE)," - ",VLOOKUP(B60,'MSAR Data'!$C$6:$BP$156,37,FALSE))</f>
        <v>3.52 - 4</v>
      </c>
      <c r="J60" s="75" t="str">
        <f>CONCATENATE(VLOOKUP(B60,'MSAR Data'!$C$6:$BP$156,23,FALSE)," - ",VLOOKUP(B60,'MSAR Data'!$C$6:$BP$156,27,FALSE))</f>
        <v>506 - 521</v>
      </c>
    </row>
    <row r="61" spans="2:10" ht="16" customHeight="1">
      <c r="B61" s="56" t="s">
        <v>150</v>
      </c>
      <c r="C61" s="57" t="str">
        <f>VLOOKUP(B61,'MSAR Data'!$C$6:$E$156,2,FALSE)</f>
        <v>Augusta, GA</v>
      </c>
      <c r="D61" s="56" t="str">
        <f>VLOOKUP(B61,'Admission Preferences'!$B$5:$T$155,19,FALSE)</f>
        <v>Strong preference</v>
      </c>
      <c r="E61" s="56" t="str">
        <f>VLOOKUP(B61,'MSAR Data'!$C$6:$M$156,11,FALSE)</f>
        <v>Yes</v>
      </c>
      <c r="F61" s="56">
        <f>VLOOKUP(B61,'MSAR Data'!$C$6:$BP$156,65,FALSE)</f>
        <v>0.19999999999999973</v>
      </c>
      <c r="G61" s="56">
        <f>VLOOKUP(B61,'MSAR Data'!$C$6:$BP$156,66,FALSE)</f>
        <v>3</v>
      </c>
      <c r="H61" s="75" t="str">
        <f>CONCATENATE(VLOOKUP(B61,'MSAR Data'!$C$6:$BP$156,28,FALSE)," - ",VLOOKUP(B61,'MSAR Data'!$C$6:$BP$156,32,FALSE))</f>
        <v>3.53 - 3.99</v>
      </c>
      <c r="I61" s="75" t="str">
        <f>CONCATENATE(VLOOKUP(B61,'MSAR Data'!$C$6:$BP$156,33,FALSE)," - ",VLOOKUP(B61,'MSAR Data'!$C$6:$BP$156,37,FALSE))</f>
        <v>3.39 - 4</v>
      </c>
      <c r="J61" s="75" t="str">
        <f>CONCATENATE(VLOOKUP(B61,'MSAR Data'!$C$6:$BP$156,23,FALSE)," - ",VLOOKUP(B61,'MSAR Data'!$C$6:$BP$156,27,FALSE))</f>
        <v>507 - 521</v>
      </c>
    </row>
    <row r="62" spans="2:10" ht="16" customHeight="1">
      <c r="B62" s="56" t="s">
        <v>154</v>
      </c>
      <c r="C62" s="57" t="str">
        <f>VLOOKUP(B62,'MSAR Data'!$C$6:$E$156,2,FALSE)</f>
        <v>Milwaukee, WI</v>
      </c>
      <c r="D62" s="56" t="str">
        <f>VLOOKUP(B62,'Admission Preferences'!$B$5:$T$155,19,FALSE)</f>
        <v>Strong preference</v>
      </c>
      <c r="E62" s="56" t="str">
        <f>VLOOKUP(B62,'MSAR Data'!$C$6:$M$156,11,FALSE)</f>
        <v>Yes</v>
      </c>
      <c r="F62" s="56">
        <f>VLOOKUP(B62,'MSAR Data'!$C$6:$BP$156,65,FALSE)</f>
        <v>0.25</v>
      </c>
      <c r="G62" s="56">
        <f>VLOOKUP(B62,'MSAR Data'!$C$6:$BP$156,66,FALSE)</f>
        <v>3</v>
      </c>
      <c r="H62" s="75" t="str">
        <f>CONCATENATE(VLOOKUP(B62,'MSAR Data'!$C$6:$BP$156,28,FALSE)," - ",VLOOKUP(B62,'MSAR Data'!$C$6:$BP$156,32,FALSE))</f>
        <v>3.36 - 3.97</v>
      </c>
      <c r="I62" s="75" t="str">
        <f>CONCATENATE(VLOOKUP(B62,'MSAR Data'!$C$6:$BP$156,33,FALSE)," - ",VLOOKUP(B62,'MSAR Data'!$C$6:$BP$156,37,FALSE))</f>
        <v>3.22 - 3.97</v>
      </c>
      <c r="J62" s="75" t="str">
        <f>CONCATENATE(VLOOKUP(B62,'MSAR Data'!$C$6:$BP$156,23,FALSE)," - ",VLOOKUP(B62,'MSAR Data'!$C$6:$BP$156,27,FALSE))</f>
        <v>503 - 518</v>
      </c>
    </row>
    <row r="63" spans="2:10" ht="16" customHeight="1">
      <c r="B63" s="56" t="s">
        <v>158</v>
      </c>
      <c r="C63" s="57" t="str">
        <f>VLOOKUP(B63,'MSAR Data'!$C$6:$E$156,2,FALSE)</f>
        <v>Charleston, SC</v>
      </c>
      <c r="D63" s="56" t="str">
        <f>VLOOKUP(B63,'Admission Preferences'!$B$5:$T$155,19,FALSE)</f>
        <v>Strong preference</v>
      </c>
      <c r="E63" s="56" t="str">
        <f>VLOOKUP(B63,'MSAR Data'!$C$6:$M$156,11,FALSE)</f>
        <v>Yes</v>
      </c>
      <c r="F63" s="56">
        <f>VLOOKUP(B63,'MSAR Data'!$C$6:$BP$156,65,FALSE)</f>
        <v>0.23999999999999977</v>
      </c>
      <c r="G63" s="56">
        <f>VLOOKUP(B63,'MSAR Data'!$C$6:$BP$156,66,FALSE)</f>
        <v>2</v>
      </c>
      <c r="H63" s="75" t="str">
        <f>CONCATENATE(VLOOKUP(B63,'MSAR Data'!$C$6:$BP$156,28,FALSE)," - ",VLOOKUP(B63,'MSAR Data'!$C$6:$BP$156,32,FALSE))</f>
        <v>3.46 - 4</v>
      </c>
      <c r="I63" s="75" t="str">
        <f>CONCATENATE(VLOOKUP(B63,'MSAR Data'!$C$6:$BP$156,33,FALSE)," - ",VLOOKUP(B63,'MSAR Data'!$C$6:$BP$156,37,FALSE))</f>
        <v>3.33 - 4</v>
      </c>
      <c r="J63" s="75" t="str">
        <f>CONCATENATE(VLOOKUP(B63,'MSAR Data'!$C$6:$BP$156,23,FALSE)," - ",VLOOKUP(B63,'MSAR Data'!$C$6:$BP$156,27,FALSE))</f>
        <v>506 - 520</v>
      </c>
    </row>
    <row r="64" spans="2:10" ht="16" customHeight="1">
      <c r="B64" s="56" t="s">
        <v>161</v>
      </c>
      <c r="C64" s="57" t="str">
        <f>VLOOKUP(B64,'MSAR Data'!$C$6:$E$156,2,FALSE)</f>
        <v>Nashville, TN</v>
      </c>
      <c r="D64" s="56" t="str">
        <f>VLOOKUP(B64,'Admission Preferences'!$B$5:$T$155,19,FALSE)</f>
        <v>Strong preference</v>
      </c>
      <c r="E64" s="56" t="str">
        <f>VLOOKUP(B64,'MSAR Data'!$C$6:$M$156,11,FALSE)</f>
        <v>No</v>
      </c>
      <c r="F64" s="56">
        <f>VLOOKUP(B64,'MSAR Data'!$C$6:$BP$156,65,FALSE)</f>
        <v>0.3400000000000003</v>
      </c>
      <c r="G64" s="56">
        <f>VLOOKUP(B64,'MSAR Data'!$C$6:$BP$156,66,FALSE)</f>
        <v>3</v>
      </c>
      <c r="H64" s="75" t="str">
        <f>CONCATENATE(VLOOKUP(B64,'MSAR Data'!$C$6:$BP$156,28,FALSE)," - ",VLOOKUP(B64,'MSAR Data'!$C$6:$BP$156,32,FALSE))</f>
        <v>2.96 - 3.84</v>
      </c>
      <c r="I64" s="75" t="str">
        <f>CONCATENATE(VLOOKUP(B64,'MSAR Data'!$C$6:$BP$156,33,FALSE)," - ",VLOOKUP(B64,'MSAR Data'!$C$6:$BP$156,37,FALSE))</f>
        <v>2.59 - 3.81</v>
      </c>
      <c r="J64" s="75" t="str">
        <f>CONCATENATE(VLOOKUP(B64,'MSAR Data'!$C$6:$BP$156,23,FALSE)," - ",VLOOKUP(B64,'MSAR Data'!$C$6:$BP$156,27,FALSE))</f>
        <v>496 - 512</v>
      </c>
    </row>
    <row r="65" spans="2:10" ht="16" customHeight="1">
      <c r="B65" s="56" t="s">
        <v>163</v>
      </c>
      <c r="C65" s="57" t="str">
        <f>VLOOKUP(B65,'MSAR Data'!$C$6:$E$156,2,FALSE)</f>
        <v>Macon, GA</v>
      </c>
      <c r="D65" s="56" t="str">
        <f>VLOOKUP(B65,'Admission Preferences'!$B$5:$T$155,19,FALSE)</f>
        <v>Strong preference</v>
      </c>
      <c r="E65" s="56" t="str">
        <f>VLOOKUP(B65,'MSAR Data'!$C$6:$M$156,11,FALSE)</f>
        <v>Not provided</v>
      </c>
      <c r="F65" s="56">
        <f>VLOOKUP(B65,'MSAR Data'!$C$6:$BP$156,65,FALSE)</f>
        <v>0.31999999999999984</v>
      </c>
      <c r="G65" s="56">
        <f>VLOOKUP(B65,'MSAR Data'!$C$6:$BP$156,66,FALSE)</f>
        <v>2</v>
      </c>
      <c r="H65" s="75" t="str">
        <f>CONCATENATE(VLOOKUP(B65,'MSAR Data'!$C$6:$BP$156,28,FALSE)," - ",VLOOKUP(B65,'MSAR Data'!$C$6:$BP$156,32,FALSE))</f>
        <v>3.31 - 3.97</v>
      </c>
      <c r="I65" s="75" t="str">
        <f>CONCATENATE(VLOOKUP(B65,'MSAR Data'!$C$6:$BP$156,33,FALSE)," - ",VLOOKUP(B65,'MSAR Data'!$C$6:$BP$156,37,FALSE))</f>
        <v>3.06 - 3.96</v>
      </c>
      <c r="J65" s="75" t="str">
        <f>CONCATENATE(VLOOKUP(B65,'MSAR Data'!$C$6:$BP$156,23,FALSE)," - ",VLOOKUP(B65,'MSAR Data'!$C$6:$BP$156,27,FALSE))</f>
        <v>498 - 512</v>
      </c>
    </row>
    <row r="66" spans="2:10" ht="16" customHeight="1">
      <c r="B66" s="56" t="s">
        <v>166</v>
      </c>
      <c r="C66" s="57" t="str">
        <f>VLOOKUP(B66,'MSAR Data'!$C$6:$E$156,2,FALSE)</f>
        <v>East Lansing, MI</v>
      </c>
      <c r="D66" s="56" t="str">
        <f>VLOOKUP(B66,'Admission Preferences'!$B$5:$T$155,19,FALSE)</f>
        <v>Strong preference</v>
      </c>
      <c r="E66" s="56" t="str">
        <f>VLOOKUP(B66,'MSAR Data'!$C$6:$M$156,11,FALSE)</f>
        <v>Yes</v>
      </c>
      <c r="F66" s="56">
        <f>VLOOKUP(B66,'MSAR Data'!$C$6:$BP$156,65,FALSE)</f>
        <v>0.31000000000000005</v>
      </c>
      <c r="G66" s="56">
        <f>VLOOKUP(B66,'MSAR Data'!$C$6:$BP$156,66,FALSE)</f>
        <v>3</v>
      </c>
      <c r="H66" s="75" t="str">
        <f>CONCATENATE(VLOOKUP(B66,'MSAR Data'!$C$6:$BP$156,28,FALSE)," - ",VLOOKUP(B66,'MSAR Data'!$C$6:$BP$156,32,FALSE))</f>
        <v>3.26 - 3.98</v>
      </c>
      <c r="I66" s="75" t="str">
        <f>CONCATENATE(VLOOKUP(B66,'MSAR Data'!$C$6:$BP$156,33,FALSE)," - ",VLOOKUP(B66,'MSAR Data'!$C$6:$BP$156,37,FALSE))</f>
        <v>3.11 - 3.98</v>
      </c>
      <c r="J66" s="75" t="str">
        <f>CONCATENATE(VLOOKUP(B66,'MSAR Data'!$C$6:$BP$156,23,FALSE)," - ",VLOOKUP(B66,'MSAR Data'!$C$6:$BP$156,27,FALSE))</f>
        <v>502 - 518</v>
      </c>
    </row>
    <row r="67" spans="2:10" ht="16" customHeight="1">
      <c r="B67" s="56" t="s">
        <v>170</v>
      </c>
      <c r="C67" s="57" t="str">
        <f>VLOOKUP(B67,'MSAR Data'!$C$6:$E$156,2,FALSE)</f>
        <v>Atlanta, GA</v>
      </c>
      <c r="D67" s="56" t="str">
        <f>VLOOKUP(B67,'Admission Preferences'!$B$5:$T$155,19,FALSE)</f>
        <v>Strong preference</v>
      </c>
      <c r="E67" s="56" t="str">
        <f>VLOOKUP(B67,'MSAR Data'!$C$6:$M$156,11,FALSE)</f>
        <v>Yes</v>
      </c>
      <c r="F67" s="56">
        <f>VLOOKUP(B67,'MSAR Data'!$C$6:$BP$156,65,FALSE)</f>
        <v>0.22999999999999998</v>
      </c>
      <c r="G67" s="56">
        <f>VLOOKUP(B67,'MSAR Data'!$C$6:$BP$156,66,FALSE)</f>
        <v>3</v>
      </c>
      <c r="H67" s="75" t="str">
        <f>CONCATENATE(VLOOKUP(B67,'MSAR Data'!$C$6:$BP$156,28,FALSE)," - ",VLOOKUP(B67,'MSAR Data'!$C$6:$BP$156,32,FALSE))</f>
        <v>3.29 - 3.93</v>
      </c>
      <c r="I67" s="75" t="str">
        <f>CONCATENATE(VLOOKUP(B67,'MSAR Data'!$C$6:$BP$156,33,FALSE)," - ",VLOOKUP(B67,'MSAR Data'!$C$6:$BP$156,37,FALSE))</f>
        <v>3.1 - 3.92</v>
      </c>
      <c r="J67" s="75" t="str">
        <f>CONCATENATE(VLOOKUP(B67,'MSAR Data'!$C$6:$BP$156,23,FALSE)," - ",VLOOKUP(B67,'MSAR Data'!$C$6:$BP$156,27,FALSE))</f>
        <v>499 - 513</v>
      </c>
    </row>
    <row r="68" spans="2:10" ht="16" customHeight="1">
      <c r="B68" s="56" t="s">
        <v>172</v>
      </c>
      <c r="C68" s="57" t="str">
        <f>VLOOKUP(B68,'MSAR Data'!$C$6:$E$156,2,FALSE)</f>
        <v>Valhalla, NY</v>
      </c>
      <c r="D68" s="56" t="str">
        <f>VLOOKUP(B68,'Admission Preferences'!$B$5:$T$155,19,FALSE)</f>
        <v>No preference</v>
      </c>
      <c r="E68" s="56" t="str">
        <f>VLOOKUP(B68,'MSAR Data'!$C$6:$M$156,11,FALSE)</f>
        <v>Yes</v>
      </c>
      <c r="F68" s="56">
        <f>VLOOKUP(B68,'MSAR Data'!$C$6:$BP$156,65,FALSE)</f>
        <v>0.27</v>
      </c>
      <c r="G68" s="56">
        <f>VLOOKUP(B68,'MSAR Data'!$C$6:$BP$156,66,FALSE)</f>
        <v>2</v>
      </c>
      <c r="H68" s="75" t="str">
        <f>CONCATENATE(VLOOKUP(B68,'MSAR Data'!$C$6:$BP$156,28,FALSE)," - ",VLOOKUP(B68,'MSAR Data'!$C$6:$BP$156,32,FALSE))</f>
        <v>3.27 - 3.96</v>
      </c>
      <c r="I68" s="75" t="str">
        <f>CONCATENATE(VLOOKUP(B68,'MSAR Data'!$C$6:$BP$156,33,FALSE)," - ",VLOOKUP(B68,'MSAR Data'!$C$6:$BP$156,37,FALSE))</f>
        <v>3.11 - 3.96</v>
      </c>
      <c r="J68" s="75" t="str">
        <f>CONCATENATE(VLOOKUP(B68,'MSAR Data'!$C$6:$BP$156,23,FALSE)," - ",VLOOKUP(B68,'MSAR Data'!$C$6:$BP$156,27,FALSE))</f>
        <v>509 - 519</v>
      </c>
    </row>
    <row r="69" spans="2:10" ht="16" customHeight="1">
      <c r="B69" s="56" t="s">
        <v>174</v>
      </c>
      <c r="C69" s="57" t="str">
        <f>VLOOKUP(B69,'MSAR Data'!$C$6:$E$156,2,FALSE)</f>
        <v>Mineola, NY</v>
      </c>
      <c r="D69" s="56" t="str">
        <f>VLOOKUP(B69,'Admission Preferences'!$B$5:$T$155,19,FALSE)</f>
        <v>No preference</v>
      </c>
      <c r="E69" s="56" t="str">
        <f>VLOOKUP(B69,'MSAR Data'!$C$6:$M$156,11,FALSE)</f>
        <v>Yes</v>
      </c>
      <c r="F69" s="56">
        <f>VLOOKUP(B69,'MSAR Data'!$C$6:$BP$156,65,FALSE)</f>
        <v>0.13999999999999968</v>
      </c>
      <c r="G69" s="56">
        <f>VLOOKUP(B69,'MSAR Data'!$C$6:$BP$156,66,FALSE)</f>
        <v>2</v>
      </c>
      <c r="H69" s="75" t="str">
        <f>CONCATENATE(VLOOKUP(B69,'MSAR Data'!$C$6:$BP$156,28,FALSE)," - ",VLOOKUP(B69,'MSAR Data'!$C$6:$BP$156,32,FALSE))</f>
        <v>3.55 - 3.97</v>
      </c>
      <c r="I69" s="75" t="str">
        <f>CONCATENATE(VLOOKUP(B69,'MSAR Data'!$C$6:$BP$156,33,FALSE)," - ",VLOOKUP(B69,'MSAR Data'!$C$6:$BP$156,37,FALSE))</f>
        <v>3.47 - 4</v>
      </c>
      <c r="J69" s="75" t="str">
        <f>CONCATENATE(VLOOKUP(B69,'MSAR Data'!$C$6:$BP$156,23,FALSE)," - ",VLOOKUP(B69,'MSAR Data'!$C$6:$BP$156,27,FALSE))</f>
        <v>511 - 522</v>
      </c>
    </row>
    <row r="70" spans="2:10" ht="16" customHeight="1">
      <c r="B70" s="56" t="s">
        <v>181</v>
      </c>
      <c r="C70" s="57" t="str">
        <f>VLOOKUP(B70,'MSAR Data'!$C$6:$E$156,2,FALSE)</f>
        <v>Rootstown, OH</v>
      </c>
      <c r="D70" s="56" t="str">
        <f>VLOOKUP(B70,'Admission Preferences'!$B$5:$T$155,19,FALSE)</f>
        <v>Some preference</v>
      </c>
      <c r="E70" s="56" t="str">
        <f>VLOOKUP(B70,'MSAR Data'!$C$6:$M$156,11,FALSE)</f>
        <v>Yes</v>
      </c>
      <c r="F70" s="56">
        <f>VLOOKUP(B70,'MSAR Data'!$C$6:$BP$156,65,FALSE)</f>
        <v>0.28000000000000025</v>
      </c>
      <c r="G70" s="56">
        <f>VLOOKUP(B70,'MSAR Data'!$C$6:$BP$156,66,FALSE)</f>
        <v>3</v>
      </c>
      <c r="H70" s="75" t="str">
        <f>CONCATENATE(VLOOKUP(B70,'MSAR Data'!$C$6:$BP$156,28,FALSE)," - ",VLOOKUP(B70,'MSAR Data'!$C$6:$BP$156,32,FALSE))</f>
        <v>3.3 - 3.98</v>
      </c>
      <c r="I70" s="75" t="str">
        <f>CONCATENATE(VLOOKUP(B70,'MSAR Data'!$C$6:$BP$156,33,FALSE)," - ",VLOOKUP(B70,'MSAR Data'!$C$6:$BP$156,37,FALSE))</f>
        <v>3.13 - 3.98</v>
      </c>
      <c r="J70" s="75" t="str">
        <f>CONCATENATE(VLOOKUP(B70,'MSAR Data'!$C$6:$BP$156,23,FALSE)," - ",VLOOKUP(B70,'MSAR Data'!$C$6:$BP$156,27,FALSE))</f>
        <v>501 - 517</v>
      </c>
    </row>
    <row r="71" spans="2:10" ht="16" customHeight="1">
      <c r="B71" s="56" t="s">
        <v>184</v>
      </c>
      <c r="C71" s="57" t="str">
        <f>VLOOKUP(B71,'MSAR Data'!$C$6:$E$156,2,FALSE)</f>
        <v>Chicago, IL</v>
      </c>
      <c r="D71" s="56" t="str">
        <f>VLOOKUP(B71,'Admission Preferences'!$B$5:$T$155,19,FALSE)</f>
        <v>No preference</v>
      </c>
      <c r="E71" s="56" t="str">
        <f>VLOOKUP(B71,'MSAR Data'!$C$6:$M$156,11,FALSE)</f>
        <v>Yes</v>
      </c>
      <c r="F71" s="56">
        <f>VLOOKUP(B71,'MSAR Data'!$C$6:$BP$156,65,FALSE)</f>
        <v>0.25</v>
      </c>
      <c r="G71" s="56">
        <f>VLOOKUP(B71,'MSAR Data'!$C$6:$BP$156,66,FALSE)</f>
        <v>4</v>
      </c>
      <c r="H71" s="75" t="str">
        <f>CONCATENATE(VLOOKUP(B71,'MSAR Data'!$C$6:$BP$156,28,FALSE)," - ",VLOOKUP(B71,'MSAR Data'!$C$6:$BP$156,32,FALSE))</f>
        <v>3.66 - 4</v>
      </c>
      <c r="I71" s="75" t="str">
        <f>CONCATENATE(VLOOKUP(B71,'MSAR Data'!$C$6:$BP$156,33,FALSE)," - ",VLOOKUP(B71,'MSAR Data'!$C$6:$BP$156,37,FALSE))</f>
        <v>3.53 - 4</v>
      </c>
      <c r="J71" s="75" t="str">
        <f>CONCATENATE(VLOOKUP(B71,'MSAR Data'!$C$6:$BP$156,23,FALSE)," - ",VLOOKUP(B71,'MSAR Data'!$C$6:$BP$156,27,FALSE))</f>
        <v>514 - 524</v>
      </c>
    </row>
    <row r="72" spans="2:10" ht="16" customHeight="1">
      <c r="B72" s="56" t="s">
        <v>188</v>
      </c>
      <c r="C72" s="57" t="str">
        <f>VLOOKUP(B72,'MSAR Data'!$C$6:$E$156,2,FALSE)</f>
        <v>Davie, FL</v>
      </c>
      <c r="D72" s="56" t="str">
        <f>VLOOKUP(B72,'Admission Preferences'!$B$5:$T$155,19,FALSE)</f>
        <v>No preference</v>
      </c>
      <c r="E72" s="56" t="str">
        <f>VLOOKUP(B72,'MSAR Data'!$C$6:$M$156,11,FALSE)</f>
        <v>Yes</v>
      </c>
      <c r="F72" s="56">
        <f>VLOOKUP(B72,'MSAR Data'!$C$6:$BP$156,65,FALSE)</f>
        <v>0.20000000000000018</v>
      </c>
      <c r="G72" s="56">
        <f>VLOOKUP(B72,'MSAR Data'!$C$6:$BP$156,66,FALSE)</f>
        <v>2</v>
      </c>
      <c r="H72" s="75" t="str">
        <f>CONCATENATE(VLOOKUP(B72,'MSAR Data'!$C$6:$BP$156,28,FALSE)," - ",VLOOKUP(B72,'MSAR Data'!$C$6:$BP$156,32,FALSE))</f>
        <v>3.5 - 3.98</v>
      </c>
      <c r="I72" s="75" t="str">
        <f>CONCATENATE(VLOOKUP(B72,'MSAR Data'!$C$6:$BP$156,33,FALSE)," - ",VLOOKUP(B72,'MSAR Data'!$C$6:$BP$156,37,FALSE))</f>
        <v>3.4 - 3.97</v>
      </c>
      <c r="J72" s="75" t="str">
        <f>CONCATENATE(VLOOKUP(B72,'MSAR Data'!$C$6:$BP$156,23,FALSE)," - ",VLOOKUP(B72,'MSAR Data'!$C$6:$BP$156,27,FALSE))</f>
        <v>508 - 518</v>
      </c>
    </row>
    <row r="73" spans="2:10" ht="16" customHeight="1">
      <c r="B73" s="56" t="s">
        <v>190</v>
      </c>
      <c r="C73" s="57" t="str">
        <f>VLOOKUP(B73,'MSAR Data'!$C$6:$E$156,2,FALSE)</f>
        <v>New York, NY</v>
      </c>
      <c r="D73" s="56" t="str">
        <f>VLOOKUP(B73,'Admission Preferences'!$B$5:$T$155,19,FALSE)</f>
        <v>No preference</v>
      </c>
      <c r="E73" s="56" t="str">
        <f>VLOOKUP(B73,'MSAR Data'!$C$6:$M$156,11,FALSE)</f>
        <v>Yes</v>
      </c>
      <c r="F73" s="56">
        <f>VLOOKUP(B73,'MSAR Data'!$C$6:$BP$156,65,FALSE)</f>
        <v>0.10999999999999988</v>
      </c>
      <c r="G73" s="56">
        <f>VLOOKUP(B73,'MSAR Data'!$C$6:$BP$156,66,FALSE)</f>
        <v>2</v>
      </c>
      <c r="H73" s="75" t="str">
        <f>CONCATENATE(VLOOKUP(B73,'MSAR Data'!$C$6:$BP$156,28,FALSE)," - ",VLOOKUP(B73,'MSAR Data'!$C$6:$BP$156,32,FALSE))</f>
        <v>3.82 - 4</v>
      </c>
      <c r="I73" s="75" t="str">
        <f>CONCATENATE(VLOOKUP(B73,'MSAR Data'!$C$6:$BP$156,33,FALSE)," - ",VLOOKUP(B73,'MSAR Data'!$C$6:$BP$156,37,FALSE))</f>
        <v>3.79 - 4</v>
      </c>
      <c r="J73" s="75" t="str">
        <f>CONCATENATE(VLOOKUP(B73,'MSAR Data'!$C$6:$BP$156,23,FALSE)," - ",VLOOKUP(B73,'MSAR Data'!$C$6:$BP$156,27,FALSE))</f>
        <v>518 - 525</v>
      </c>
    </row>
    <row r="74" spans="2:10" ht="16" customHeight="1">
      <c r="B74" s="56" t="s">
        <v>191</v>
      </c>
      <c r="C74" s="57" t="str">
        <f>VLOOKUP(B74,'MSAR Data'!$C$6:$E$156,2,FALSE)</f>
        <v>Rochester, MI</v>
      </c>
      <c r="D74" s="56" t="str">
        <f>VLOOKUP(B74,'Admission Preferences'!$B$5:$T$155,19,FALSE)</f>
        <v>Some preference</v>
      </c>
      <c r="E74" s="56" t="str">
        <f>VLOOKUP(B74,'MSAR Data'!$C$6:$M$156,11,FALSE)</f>
        <v>Yes</v>
      </c>
      <c r="F74" s="56">
        <f>VLOOKUP(B74,'MSAR Data'!$C$6:$BP$156,65,FALSE)</f>
        <v>0.18999999999999995</v>
      </c>
      <c r="G74" s="56">
        <f>VLOOKUP(B74,'MSAR Data'!$C$6:$BP$156,66,FALSE)</f>
        <v>3</v>
      </c>
      <c r="H74" s="75" t="str">
        <f>CONCATENATE(VLOOKUP(B74,'MSAR Data'!$C$6:$BP$156,28,FALSE)," - ",VLOOKUP(B74,'MSAR Data'!$C$6:$BP$156,32,FALSE))</f>
        <v>3.57 - 3.99</v>
      </c>
      <c r="I74" s="75" t="str">
        <f>CONCATENATE(VLOOKUP(B74,'MSAR Data'!$C$6:$BP$156,33,FALSE)," - ",VLOOKUP(B74,'MSAR Data'!$C$6:$BP$156,37,FALSE))</f>
        <v>3.43 - 4</v>
      </c>
      <c r="J74" s="75" t="str">
        <f>CONCATENATE(VLOOKUP(B74,'MSAR Data'!$C$6:$BP$156,23,FALSE)," - ",VLOOKUP(B74,'MSAR Data'!$C$6:$BP$156,27,FALSE))</f>
        <v>504 - 517</v>
      </c>
    </row>
    <row r="75" spans="2:10" ht="16" customHeight="1">
      <c r="B75" s="56" t="s">
        <v>195</v>
      </c>
      <c r="C75" s="57" t="str">
        <f>VLOOKUP(B75,'MSAR Data'!$C$6:$E$156,2,FALSE)</f>
        <v>Columbus, OH</v>
      </c>
      <c r="D75" s="56" t="str">
        <f>VLOOKUP(B75,'Admission Preferences'!$B$5:$T$155,19,FALSE)</f>
        <v>Some preference</v>
      </c>
      <c r="E75" s="56" t="str">
        <f>VLOOKUP(B75,'MSAR Data'!$C$6:$M$156,11,FALSE)</f>
        <v>Yes</v>
      </c>
      <c r="F75" s="56">
        <f>VLOOKUP(B75,'MSAR Data'!$C$6:$BP$156,65,FALSE)</f>
        <v>0.25</v>
      </c>
      <c r="G75" s="56">
        <f>VLOOKUP(B75,'MSAR Data'!$C$6:$BP$156,66,FALSE)</f>
        <v>3</v>
      </c>
      <c r="H75" s="75" t="str">
        <f>CONCATENATE(VLOOKUP(B75,'MSAR Data'!$C$6:$BP$156,28,FALSE)," - ",VLOOKUP(B75,'MSAR Data'!$C$6:$BP$156,32,FALSE))</f>
        <v>3.57 - 3.99</v>
      </c>
      <c r="I75" s="75" t="str">
        <f>CONCATENATE(VLOOKUP(B75,'MSAR Data'!$C$6:$BP$156,33,FALSE)," - ",VLOOKUP(B75,'MSAR Data'!$C$6:$BP$156,37,FALSE))</f>
        <v>3.44 - 4</v>
      </c>
      <c r="J75" s="75" t="str">
        <f>CONCATENATE(VLOOKUP(B75,'MSAR Data'!$C$6:$BP$156,23,FALSE)," - ",VLOOKUP(B75,'MSAR Data'!$C$6:$BP$156,27,FALSE))</f>
        <v>509 - 523</v>
      </c>
    </row>
    <row r="76" spans="2:10" ht="16" customHeight="1">
      <c r="B76" s="56" t="s">
        <v>198</v>
      </c>
      <c r="C76" s="57" t="str">
        <f>VLOOKUP(B76,'MSAR Data'!$C$6:$E$156,2,FALSE)</f>
        <v>Portland, OR</v>
      </c>
      <c r="D76" s="56" t="str">
        <f>VLOOKUP(B76,'Admission Preferences'!$B$5:$T$155,19,FALSE)</f>
        <v>Strong preference</v>
      </c>
      <c r="E76" s="56" t="str">
        <f>VLOOKUP(B76,'MSAR Data'!$C$6:$M$156,11,FALSE)</f>
        <v>Not provided</v>
      </c>
      <c r="F76" s="56">
        <f>VLOOKUP(B76,'MSAR Data'!$C$6:$BP$156,65,FALSE)</f>
        <v>0.21999999999999975</v>
      </c>
      <c r="G76" s="56">
        <f>VLOOKUP(B76,'MSAR Data'!$C$6:$BP$156,66,FALSE)</f>
        <v>6</v>
      </c>
      <c r="H76" s="75" t="str">
        <f>CONCATENATE(VLOOKUP(B76,'MSAR Data'!$C$6:$BP$156,28,FALSE)," - ",VLOOKUP(B76,'MSAR Data'!$C$6:$BP$156,32,FALSE))</f>
        <v>3.34 - 3.96</v>
      </c>
      <c r="I76" s="75" t="str">
        <f>CONCATENATE(VLOOKUP(B76,'MSAR Data'!$C$6:$BP$156,33,FALSE)," - ",VLOOKUP(B76,'MSAR Data'!$C$6:$BP$156,37,FALSE))</f>
        <v>3.2 - 3.97</v>
      </c>
      <c r="J76" s="75" t="str">
        <f>CONCATENATE(VLOOKUP(B76,'MSAR Data'!$C$6:$BP$156,23,FALSE)," - ",VLOOKUP(B76,'MSAR Data'!$C$6:$BP$156,27,FALSE))</f>
        <v>502 - 520</v>
      </c>
    </row>
    <row r="77" spans="2:10" ht="16" customHeight="1">
      <c r="B77" s="56" t="s">
        <v>201</v>
      </c>
      <c r="C77" s="57" t="str">
        <f>VLOOKUP(B77,'MSAR Data'!$C$6:$E$156,2,FALSE)</f>
        <v>Hershey, PA</v>
      </c>
      <c r="D77" s="56" t="str">
        <f>VLOOKUP(B77,'Admission Preferences'!$B$5:$T$155,19,FALSE)</f>
        <v>No preference</v>
      </c>
      <c r="E77" s="56" t="str">
        <f>VLOOKUP(B77,'MSAR Data'!$C$6:$M$156,11,FALSE)</f>
        <v>Not provided</v>
      </c>
      <c r="F77" s="56">
        <f>VLOOKUP(B77,'MSAR Data'!$C$6:$BP$156,65,FALSE)</f>
        <v>0.23999999999999977</v>
      </c>
      <c r="G77" s="56">
        <f>VLOOKUP(B77,'MSAR Data'!$C$6:$BP$156,66,FALSE)</f>
        <v>3</v>
      </c>
      <c r="H77" s="75" t="str">
        <f>CONCATENATE(VLOOKUP(B77,'MSAR Data'!$C$6:$BP$156,28,FALSE)," - ",VLOOKUP(B77,'MSAR Data'!$C$6:$BP$156,32,FALSE))</f>
        <v>3.47 - 3.96</v>
      </c>
      <c r="I77" s="75" t="str">
        <f>CONCATENATE(VLOOKUP(B77,'MSAR Data'!$C$6:$BP$156,33,FALSE)," - ",VLOOKUP(B77,'MSAR Data'!$C$6:$BP$156,37,FALSE))</f>
        <v>3.29 - 3.97</v>
      </c>
      <c r="J77" s="75" t="str">
        <f>CONCATENATE(VLOOKUP(B77,'MSAR Data'!$C$6:$BP$156,23,FALSE)," - ",VLOOKUP(B77,'MSAR Data'!$C$6:$BP$156,27,FALSE))</f>
        <v>506 - 519</v>
      </c>
    </row>
    <row r="78" spans="2:10" ht="16" customHeight="1">
      <c r="B78" s="56" t="s">
        <v>204</v>
      </c>
      <c r="C78" s="57" t="str">
        <f>VLOOKUP(B78,'MSAR Data'!$C$6:$E$156,2,FALSE)</f>
        <v>Philadelphia, PA</v>
      </c>
      <c r="D78" s="56" t="str">
        <f>VLOOKUP(B78,'Admission Preferences'!$B$5:$T$155,19,FALSE)</f>
        <v>No preference</v>
      </c>
      <c r="E78" s="56" t="str">
        <f>VLOOKUP(B78,'MSAR Data'!$C$6:$M$156,11,FALSE)</f>
        <v>No</v>
      </c>
      <c r="F78" s="56">
        <f>VLOOKUP(B78,'MSAR Data'!$C$6:$BP$156,65,FALSE)</f>
        <v>0.10000000000000009</v>
      </c>
      <c r="G78" s="56">
        <f>VLOOKUP(B78,'MSAR Data'!$C$6:$BP$156,66,FALSE)</f>
        <v>2</v>
      </c>
      <c r="H78" s="75" t="str">
        <f>CONCATENATE(VLOOKUP(B78,'MSAR Data'!$C$6:$BP$156,28,FALSE)," - ",VLOOKUP(B78,'MSAR Data'!$C$6:$BP$156,32,FALSE))</f>
        <v>3.8 - 4</v>
      </c>
      <c r="I78" s="75" t="str">
        <f>CONCATENATE(VLOOKUP(B78,'MSAR Data'!$C$6:$BP$156,33,FALSE)," - ",VLOOKUP(B78,'MSAR Data'!$C$6:$BP$156,37,FALSE))</f>
        <v>3.77 - 4</v>
      </c>
      <c r="J78" s="75" t="str">
        <f>CONCATENATE(VLOOKUP(B78,'MSAR Data'!$C$6:$BP$156,23,FALSE)," - ",VLOOKUP(B78,'MSAR Data'!$C$6:$BP$156,27,FALSE))</f>
        <v>518 - 526</v>
      </c>
    </row>
    <row r="79" spans="2:10" ht="16" customHeight="1">
      <c r="B79" s="56" t="s">
        <v>206</v>
      </c>
      <c r="C79" s="57" t="str">
        <f>VLOOKUP(B79,'MSAR Data'!$C$6:$E$156,2,FALSE)</f>
        <v>Stony Brook, NY</v>
      </c>
      <c r="D79" s="56" t="str">
        <f>VLOOKUP(B79,'Admission Preferences'!$B$5:$T$155,19,FALSE)</f>
        <v>Some preference</v>
      </c>
      <c r="E79" s="56" t="str">
        <f>VLOOKUP(B79,'MSAR Data'!$C$6:$M$156,11,FALSE)</f>
        <v>Yes</v>
      </c>
      <c r="F79" s="56">
        <f>VLOOKUP(B79,'MSAR Data'!$C$6:$BP$156,65,FALSE)</f>
        <v>0.20999999999999996</v>
      </c>
      <c r="G79" s="56">
        <f>VLOOKUP(B79,'MSAR Data'!$C$6:$BP$156,66,FALSE)</f>
        <v>3</v>
      </c>
      <c r="H79" s="75" t="str">
        <f>CONCATENATE(VLOOKUP(B79,'MSAR Data'!$C$6:$BP$156,28,FALSE)," - ",VLOOKUP(B79,'MSAR Data'!$C$6:$BP$156,32,FALSE))</f>
        <v>3.56 - 3.99</v>
      </c>
      <c r="I79" s="75" t="str">
        <f>CONCATENATE(VLOOKUP(B79,'MSAR Data'!$C$6:$BP$156,33,FALSE)," - ",VLOOKUP(B79,'MSAR Data'!$C$6:$BP$156,37,FALSE))</f>
        <v>3.44 - 4</v>
      </c>
      <c r="J79" s="75" t="str">
        <f>CONCATENATE(VLOOKUP(B79,'MSAR Data'!$C$6:$BP$156,23,FALSE)," - ",VLOOKUP(B79,'MSAR Data'!$C$6:$BP$156,27,FALSE))</f>
        <v>510 - 523</v>
      </c>
    </row>
    <row r="80" spans="2:10" ht="16" customHeight="1">
      <c r="B80" s="56" t="s">
        <v>208</v>
      </c>
      <c r="C80" s="57" t="str">
        <f>VLOOKUP(B80,'MSAR Data'!$C$6:$E$156,2,FALSE)</f>
        <v>Burlington, VT</v>
      </c>
      <c r="D80" s="56" t="str">
        <f>VLOOKUP(B80,'Admission Preferences'!$B$5:$T$155,19,FALSE)</f>
        <v>Some preference</v>
      </c>
      <c r="E80" s="56" t="str">
        <f>VLOOKUP(B80,'MSAR Data'!$C$6:$M$156,11,FALSE)</f>
        <v>No</v>
      </c>
      <c r="F80" s="56">
        <f>VLOOKUP(B80,'MSAR Data'!$C$6:$BP$156,65,FALSE)</f>
        <v>0.20999999999999996</v>
      </c>
      <c r="G80" s="56">
        <f>VLOOKUP(B80,'MSAR Data'!$C$6:$BP$156,66,FALSE)</f>
        <v>3</v>
      </c>
      <c r="H80" s="75" t="str">
        <f>CONCATENATE(VLOOKUP(B80,'MSAR Data'!$C$6:$BP$156,28,FALSE)," - ",VLOOKUP(B80,'MSAR Data'!$C$6:$BP$156,32,FALSE))</f>
        <v>3.36 - 3.96</v>
      </c>
      <c r="I80" s="75" t="str">
        <f>CONCATENATE(VLOOKUP(B80,'MSAR Data'!$C$6:$BP$156,33,FALSE)," - ",VLOOKUP(B80,'MSAR Data'!$C$6:$BP$156,37,FALSE))</f>
        <v>3.25 - 3.97</v>
      </c>
      <c r="J80" s="75" t="str">
        <f>CONCATENATE(VLOOKUP(B80,'MSAR Data'!$C$6:$BP$156,23,FALSE)," - ",VLOOKUP(B80,'MSAR Data'!$C$6:$BP$156,27,FALSE))</f>
        <v>507 - 520</v>
      </c>
    </row>
    <row r="81" spans="2:10" ht="16" customHeight="1">
      <c r="B81" s="56" t="s">
        <v>210</v>
      </c>
      <c r="C81" s="57" t="str">
        <f>VLOOKUP(B81,'MSAR Data'!$C$6:$E$156,2,FALSE)</f>
        <v>Chicago, IL</v>
      </c>
      <c r="D81" s="56" t="str">
        <f>VLOOKUP(B81,'Admission Preferences'!$B$5:$T$155,19,FALSE)</f>
        <v>No preference</v>
      </c>
      <c r="E81" s="56" t="str">
        <f>VLOOKUP(B81,'MSAR Data'!$C$6:$M$156,11,FALSE)</f>
        <v>Yes</v>
      </c>
      <c r="F81" s="56">
        <f>VLOOKUP(B81,'MSAR Data'!$C$6:$BP$156,65,FALSE)</f>
        <v>0.26000000000000023</v>
      </c>
      <c r="G81" s="56">
        <f>VLOOKUP(B81,'MSAR Data'!$C$6:$BP$156,66,FALSE)</f>
        <v>3</v>
      </c>
      <c r="H81" s="75" t="str">
        <f>CONCATENATE(VLOOKUP(B81,'MSAR Data'!$C$6:$BP$156,28,FALSE)," - ",VLOOKUP(B81,'MSAR Data'!$C$6:$BP$156,32,FALSE))</f>
        <v>3.3 - 3.92</v>
      </c>
      <c r="I81" s="75" t="str">
        <f>CONCATENATE(VLOOKUP(B81,'MSAR Data'!$C$6:$BP$156,33,FALSE)," - ",VLOOKUP(B81,'MSAR Data'!$C$6:$BP$156,37,FALSE))</f>
        <v>3.13 - 3.92</v>
      </c>
      <c r="J81" s="75" t="str">
        <f>CONCATENATE(VLOOKUP(B81,'MSAR Data'!$C$6:$BP$156,23,FALSE)," - ",VLOOKUP(B81,'MSAR Data'!$C$6:$BP$156,27,FALSE))</f>
        <v>505 - 517</v>
      </c>
    </row>
    <row r="82" spans="2:10" ht="16" customHeight="1">
      <c r="B82" s="56" t="s">
        <v>212</v>
      </c>
      <c r="C82" s="57" t="str">
        <f>VLOOKUP(B82,'MSAR Data'!$C$6:$E$156,2,FALSE)</f>
        <v>Newark, NJ</v>
      </c>
      <c r="D82" s="56" t="str">
        <f>VLOOKUP(B82,'Admission Preferences'!$B$5:$T$155,19,FALSE)</f>
        <v>No preference</v>
      </c>
      <c r="E82" s="56" t="str">
        <f>VLOOKUP(B82,'MSAR Data'!$C$6:$M$156,11,FALSE)</f>
        <v>Yes</v>
      </c>
      <c r="F82" s="56">
        <f>VLOOKUP(B82,'MSAR Data'!$C$6:$BP$156,65,FALSE)</f>
        <v>0.35999999999999988</v>
      </c>
      <c r="G82" s="56">
        <f>VLOOKUP(B82,'MSAR Data'!$C$6:$BP$156,66,FALSE)</f>
        <v>3</v>
      </c>
      <c r="H82" s="75" t="str">
        <f>CONCATENATE(VLOOKUP(B82,'MSAR Data'!$C$6:$BP$156,28,FALSE)," - ",VLOOKUP(B82,'MSAR Data'!$C$6:$BP$156,32,FALSE))</f>
        <v>3.38 - 3.99</v>
      </c>
      <c r="I82" s="75" t="str">
        <f>CONCATENATE(VLOOKUP(B82,'MSAR Data'!$C$6:$BP$156,33,FALSE)," - ",VLOOKUP(B82,'MSAR Data'!$C$6:$BP$156,37,FALSE))</f>
        <v>3.18 - 4</v>
      </c>
      <c r="J82" s="75" t="str">
        <f>CONCATENATE(VLOOKUP(B82,'MSAR Data'!$C$6:$BP$156,23,FALSE)," - ",VLOOKUP(B82,'MSAR Data'!$C$6:$BP$156,27,FALSE))</f>
        <v>508 - 523</v>
      </c>
    </row>
    <row r="83" spans="2:10" ht="16" customHeight="1">
      <c r="B83" s="56" t="s">
        <v>215</v>
      </c>
      <c r="C83" s="57" t="str">
        <f>VLOOKUP(B83,'MSAR Data'!$C$6:$E$156,2,FALSE)</f>
        <v>Piscataway, NJ</v>
      </c>
      <c r="D83" s="56" t="str">
        <f>VLOOKUP(B83,'Admission Preferences'!$B$5:$T$155,19,FALSE)</f>
        <v>Some preference</v>
      </c>
      <c r="E83" s="56" t="str">
        <f>VLOOKUP(B83,'MSAR Data'!$C$6:$M$156,11,FALSE)</f>
        <v>Yes</v>
      </c>
      <c r="F83" s="56">
        <f>VLOOKUP(B83,'MSAR Data'!$C$6:$BP$156,65,FALSE)</f>
        <v>0.31999999999999984</v>
      </c>
      <c r="G83" s="56">
        <f>VLOOKUP(B83,'MSAR Data'!$C$6:$BP$156,66,FALSE)</f>
        <v>3</v>
      </c>
      <c r="H83" s="75" t="str">
        <f>CONCATENATE(VLOOKUP(B83,'MSAR Data'!$C$6:$BP$156,28,FALSE)," - ",VLOOKUP(B83,'MSAR Data'!$C$6:$BP$156,32,FALSE))</f>
        <v>3.37 - 3.95</v>
      </c>
      <c r="I83" s="75" t="str">
        <f>CONCATENATE(VLOOKUP(B83,'MSAR Data'!$C$6:$BP$156,33,FALSE)," - ",VLOOKUP(B83,'MSAR Data'!$C$6:$BP$156,37,FALSE))</f>
        <v>3.14 - 3.96</v>
      </c>
      <c r="J83" s="75" t="str">
        <f>CONCATENATE(VLOOKUP(B83,'MSAR Data'!$C$6:$BP$156,23,FALSE)," - ",VLOOKUP(B83,'MSAR Data'!$C$6:$BP$156,27,FALSE))</f>
        <v>506 - 520</v>
      </c>
    </row>
    <row r="84" spans="2:10" ht="16" customHeight="1">
      <c r="B84" s="56" t="s">
        <v>219</v>
      </c>
      <c r="C84" s="57" t="str">
        <f>VLOOKUP(B84,'MSAR Data'!$C$6:$E$156,2,FALSE)</f>
        <v>Saint Louis, MO</v>
      </c>
      <c r="D84" s="56" t="str">
        <f>VLOOKUP(B84,'Admission Preferences'!$B$5:$T$155,19,FALSE)</f>
        <v>No preference</v>
      </c>
      <c r="E84" s="56" t="str">
        <f>VLOOKUP(B84,'MSAR Data'!$C$6:$M$156,11,FALSE)</f>
        <v>Yes</v>
      </c>
      <c r="F84" s="56">
        <f>VLOOKUP(B84,'MSAR Data'!$C$6:$BP$156,65,FALSE)</f>
        <v>0.16999999999999993</v>
      </c>
      <c r="G84" s="56">
        <f>VLOOKUP(B84,'MSAR Data'!$C$6:$BP$156,66,FALSE)</f>
        <v>7</v>
      </c>
      <c r="H84" s="75" t="str">
        <f>CONCATENATE(VLOOKUP(B84,'MSAR Data'!$C$6:$BP$156,28,FALSE)," - ",VLOOKUP(B84,'MSAR Data'!$C$6:$BP$156,32,FALSE))</f>
        <v>3.7 - 4</v>
      </c>
      <c r="I84" s="75" t="str">
        <f>CONCATENATE(VLOOKUP(B84,'MSAR Data'!$C$6:$BP$156,33,FALSE)," - ",VLOOKUP(B84,'MSAR Data'!$C$6:$BP$156,37,FALSE))</f>
        <v>3.6 - 4</v>
      </c>
      <c r="J84" s="75" t="str">
        <f>CONCATENATE(VLOOKUP(B84,'MSAR Data'!$C$6:$BP$156,23,FALSE)," - ",VLOOKUP(B84,'MSAR Data'!$C$6:$BP$156,27,FALSE))</f>
        <v>505 - 521</v>
      </c>
    </row>
    <row r="85" spans="2:10" ht="16" customHeight="1">
      <c r="B85" s="56" t="s">
        <v>222</v>
      </c>
      <c r="C85" s="57" t="str">
        <f>VLOOKUP(B85,'MSAR Data'!$C$6:$E$156,2,FALSE)</f>
        <v>Philadelphia, PA</v>
      </c>
      <c r="D85" s="56" t="str">
        <f>VLOOKUP(B85,'Admission Preferences'!$B$5:$T$155,19,FALSE)</f>
        <v>No preference</v>
      </c>
      <c r="E85" s="56" t="str">
        <f>VLOOKUP(B85,'MSAR Data'!$C$6:$M$156,11,FALSE)</f>
        <v>Not provided</v>
      </c>
      <c r="F85" s="56">
        <f>VLOOKUP(B85,'MSAR Data'!$C$6:$BP$156,65,FALSE)</f>
        <v>0.16999999999999993</v>
      </c>
      <c r="G85" s="56">
        <f>VLOOKUP(B85,'MSAR Data'!$C$6:$BP$156,66,FALSE)</f>
        <v>2</v>
      </c>
      <c r="H85" s="75" t="str">
        <f>CONCATENATE(VLOOKUP(B85,'MSAR Data'!$C$6:$BP$156,28,FALSE)," - ",VLOOKUP(B85,'MSAR Data'!$C$6:$BP$156,32,FALSE))</f>
        <v>3.54 - 3.99</v>
      </c>
      <c r="I85" s="75" t="str">
        <f>CONCATENATE(VLOOKUP(B85,'MSAR Data'!$C$6:$BP$156,33,FALSE)," - ",VLOOKUP(B85,'MSAR Data'!$C$6:$BP$156,37,FALSE))</f>
        <v>3.44 - 4</v>
      </c>
      <c r="J85" s="75" t="str">
        <f>CONCATENATE(VLOOKUP(B85,'MSAR Data'!$C$6:$BP$156,23,FALSE)," - ",VLOOKUP(B85,'MSAR Data'!$C$6:$BP$156,27,FALSE))</f>
        <v>509 - 521</v>
      </c>
    </row>
    <row r="86" spans="2:10" ht="16" customHeight="1">
      <c r="B86" s="56" t="s">
        <v>223</v>
      </c>
      <c r="C86" s="57" t="str">
        <f>VLOOKUP(B86,'MSAR Data'!$C$6:$E$156,2,FALSE)</f>
        <v>Springfield, IL</v>
      </c>
      <c r="D86" s="56" t="str">
        <f>VLOOKUP(B86,'Admission Preferences'!$B$5:$T$155,19,FALSE)</f>
        <v>Strong preference</v>
      </c>
      <c r="E86" s="56" t="str">
        <f>VLOOKUP(B86,'MSAR Data'!$C$6:$M$156,11,FALSE)</f>
        <v>Yes</v>
      </c>
      <c r="F86" s="56">
        <f>VLOOKUP(B86,'MSAR Data'!$C$6:$BP$156,65,FALSE)</f>
        <v>0.33000000000000007</v>
      </c>
      <c r="G86" s="56">
        <f>VLOOKUP(B86,'MSAR Data'!$C$6:$BP$156,66,FALSE)</f>
        <v>2</v>
      </c>
      <c r="H86" s="75" t="str">
        <f>CONCATENATE(VLOOKUP(B86,'MSAR Data'!$C$6:$BP$156,28,FALSE)," - ",VLOOKUP(B86,'MSAR Data'!$C$6:$BP$156,32,FALSE))</f>
        <v>3.3 - 4</v>
      </c>
      <c r="I86" s="75" t="str">
        <f>CONCATENATE(VLOOKUP(B86,'MSAR Data'!$C$6:$BP$156,33,FALSE)," - ",VLOOKUP(B86,'MSAR Data'!$C$6:$BP$156,37,FALSE))</f>
        <v>3.1 - 4</v>
      </c>
      <c r="J86" s="75" t="str">
        <f>CONCATENATE(VLOOKUP(B86,'MSAR Data'!$C$6:$BP$156,23,FALSE)," - ",VLOOKUP(B86,'MSAR Data'!$C$6:$BP$156,27,FALSE))</f>
        <v>502 - 517</v>
      </c>
    </row>
    <row r="87" spans="2:10" ht="16" customHeight="1">
      <c r="B87" s="56" t="s">
        <v>226</v>
      </c>
      <c r="C87" s="57" t="str">
        <f>VLOOKUP(B87,'MSAR Data'!$C$6:$E$156,2,FALSE)</f>
        <v>Salt Lake City, UT</v>
      </c>
      <c r="D87" s="56" t="str">
        <f>VLOOKUP(B87,'Admission Preferences'!$B$5:$T$155,19,FALSE)</f>
        <v>Strong preference</v>
      </c>
      <c r="E87" s="56" t="str">
        <f>VLOOKUP(B87,'MSAR Data'!$C$6:$M$156,11,FALSE)</f>
        <v>No</v>
      </c>
      <c r="F87" s="56">
        <f>VLOOKUP(B87,'MSAR Data'!$C$6:$BP$156,65,FALSE)</f>
        <v>0.32000000000000028</v>
      </c>
      <c r="G87" s="56">
        <f>VLOOKUP(B87,'MSAR Data'!$C$6:$BP$156,66,FALSE)</f>
        <v>3</v>
      </c>
      <c r="H87" s="75" t="str">
        <f>CONCATENATE(VLOOKUP(B87,'MSAR Data'!$C$6:$BP$156,28,FALSE)," - ",VLOOKUP(B87,'MSAR Data'!$C$6:$BP$156,32,FALSE))</f>
        <v>3.44 - 4</v>
      </c>
      <c r="I87" s="75" t="str">
        <f>CONCATENATE(VLOOKUP(B87,'MSAR Data'!$C$6:$BP$156,33,FALSE)," - ",VLOOKUP(B87,'MSAR Data'!$C$6:$BP$156,37,FALSE))</f>
        <v>3.3 - 4</v>
      </c>
      <c r="J87" s="75" t="str">
        <f>CONCATENATE(VLOOKUP(B87,'MSAR Data'!$C$6:$BP$156,23,FALSE)," - ",VLOOKUP(B87,'MSAR Data'!$C$6:$BP$156,27,FALSE))</f>
        <v>507 - 522</v>
      </c>
    </row>
    <row r="88" spans="2:10" ht="16" customHeight="1">
      <c r="B88" s="56" t="s">
        <v>228</v>
      </c>
      <c r="C88" s="57" t="str">
        <f>VLOOKUP(B88,'MSAR Data'!$C$6:$E$156,2,FALSE)</f>
        <v>Stanford, CA</v>
      </c>
      <c r="D88" s="56" t="str">
        <f>VLOOKUP(B88,'Admission Preferences'!$B$5:$T$155,19,FALSE)</f>
        <v>No preference</v>
      </c>
      <c r="E88" s="56" t="str">
        <f>VLOOKUP(B88,'MSAR Data'!$C$6:$M$156,11,FALSE)</f>
        <v>Yes</v>
      </c>
      <c r="F88" s="56">
        <f>VLOOKUP(B88,'MSAR Data'!$C$6:$BP$156,65,FALSE)</f>
        <v>0.17999999999999972</v>
      </c>
      <c r="G88" s="56">
        <f>VLOOKUP(B88,'MSAR Data'!$C$6:$BP$156,66,FALSE)</f>
        <v>5</v>
      </c>
      <c r="H88" s="75" t="str">
        <f>CONCATENATE(VLOOKUP(B88,'MSAR Data'!$C$6:$BP$156,28,FALSE)," - ",VLOOKUP(B88,'MSAR Data'!$C$6:$BP$156,32,FALSE))</f>
        <v>3.7 - 4</v>
      </c>
      <c r="I88" s="75" t="str">
        <f>CONCATENATE(VLOOKUP(B88,'MSAR Data'!$C$6:$BP$156,33,FALSE)," - ",VLOOKUP(B88,'MSAR Data'!$C$6:$BP$156,37,FALSE))</f>
        <v>3.58 - 4</v>
      </c>
      <c r="J88" s="75" t="str">
        <f>CONCATENATE(VLOOKUP(B88,'MSAR Data'!$C$6:$BP$156,23,FALSE)," - ",VLOOKUP(B88,'MSAR Data'!$C$6:$BP$156,27,FALSE))</f>
        <v>511 - 524</v>
      </c>
    </row>
    <row r="89" spans="2:10" ht="16" customHeight="1">
      <c r="B89" s="56" t="s">
        <v>230</v>
      </c>
      <c r="C89" s="57" t="str">
        <f>VLOOKUP(B89,'MSAR Data'!$C$6:$E$156,2,FALSE)</f>
        <v>Syracuse, NY</v>
      </c>
      <c r="D89" s="56" t="str">
        <f>VLOOKUP(B89,'Admission Preferences'!$B$5:$T$155,19,FALSE)</f>
        <v>Some preference</v>
      </c>
      <c r="E89" s="56" t="str">
        <f>VLOOKUP(B89,'MSAR Data'!$C$6:$M$156,11,FALSE)</f>
        <v>Yes</v>
      </c>
      <c r="F89" s="56">
        <f>VLOOKUP(B89,'MSAR Data'!$C$6:$BP$156,65,FALSE)</f>
        <v>0.29000000000000004</v>
      </c>
      <c r="G89" s="56">
        <f>VLOOKUP(B89,'MSAR Data'!$C$6:$BP$156,66,FALSE)</f>
        <v>4</v>
      </c>
      <c r="H89" s="75" t="str">
        <f>CONCATENATE(VLOOKUP(B89,'MSAR Data'!$C$6:$BP$156,28,FALSE)," - ",VLOOKUP(B89,'MSAR Data'!$C$6:$BP$156,32,FALSE))</f>
        <v>3.39 - 3.98</v>
      </c>
      <c r="I89" s="75" t="str">
        <f>CONCATENATE(VLOOKUP(B89,'MSAR Data'!$C$6:$BP$156,33,FALSE)," - ",VLOOKUP(B89,'MSAR Data'!$C$6:$BP$156,37,FALSE))</f>
        <v>3.27 - 3.98</v>
      </c>
      <c r="J89" s="75" t="str">
        <f>CONCATENATE(VLOOKUP(B89,'MSAR Data'!$C$6:$BP$156,23,FALSE)," - ",VLOOKUP(B89,'MSAR Data'!$C$6:$BP$156,27,FALSE))</f>
        <v>506 - 520</v>
      </c>
    </row>
    <row r="90" spans="2:10" ht="16" customHeight="1">
      <c r="B90" s="56" t="s">
        <v>233</v>
      </c>
      <c r="C90" s="57" t="str">
        <f>VLOOKUP(B90,'MSAR Data'!$C$6:$E$156,2,FALSE)</f>
        <v>Brooklyn, NY</v>
      </c>
      <c r="D90" s="56" t="str">
        <f>VLOOKUP(B90,'Admission Preferences'!$B$5:$T$155,19,FALSE)</f>
        <v>Some preference</v>
      </c>
      <c r="E90" s="56" t="str">
        <f>VLOOKUP(B90,'MSAR Data'!$C$6:$M$156,11,FALSE)</f>
        <v>Yes</v>
      </c>
      <c r="F90" s="56">
        <f>VLOOKUP(B90,'MSAR Data'!$C$6:$BP$156,65,FALSE)</f>
        <v>0.21999999999999975</v>
      </c>
      <c r="G90" s="56">
        <f>VLOOKUP(B90,'MSAR Data'!$C$6:$BP$156,66,FALSE)</f>
        <v>3</v>
      </c>
      <c r="H90" s="75" t="str">
        <f>CONCATENATE(VLOOKUP(B90,'MSAR Data'!$C$6:$BP$156,28,FALSE)," - ",VLOOKUP(B90,'MSAR Data'!$C$6:$BP$156,32,FALSE))</f>
        <v>3.41 - 3.96</v>
      </c>
      <c r="I90" s="75" t="str">
        <f>CONCATENATE(VLOOKUP(B90,'MSAR Data'!$C$6:$BP$156,33,FALSE)," - ",VLOOKUP(B90,'MSAR Data'!$C$6:$BP$156,37,FALSE))</f>
        <v>3.24 - 3.97</v>
      </c>
      <c r="J90" s="75" t="str">
        <f>CONCATENATE(VLOOKUP(B90,'MSAR Data'!$C$6:$BP$156,23,FALSE)," - ",VLOOKUP(B90,'MSAR Data'!$C$6:$BP$156,27,FALSE))</f>
        <v>506 - 520</v>
      </c>
    </row>
    <row r="91" spans="2:10" ht="16" customHeight="1">
      <c r="B91" s="56" t="s">
        <v>235</v>
      </c>
      <c r="C91" s="57" t="str">
        <f>VLOOKUP(B91,'MSAR Data'!$C$6:$E$156,2,FALSE)</f>
        <v>Fort Worth, TX</v>
      </c>
      <c r="D91" s="56" t="str">
        <f>VLOOKUP(B91,'Admission Preferences'!$B$5:$T$155,19,FALSE)</f>
        <v>No preference</v>
      </c>
      <c r="E91" s="56" t="str">
        <f>VLOOKUP(B91,'MSAR Data'!$C$6:$M$156,11,FALSE)</f>
        <v>No</v>
      </c>
      <c r="F91" s="56">
        <f>VLOOKUP(B91,'MSAR Data'!$C$6:$BP$156,65,FALSE)</f>
        <v>0.25</v>
      </c>
      <c r="G91" s="56">
        <f>VLOOKUP(B91,'MSAR Data'!$C$6:$BP$156,66,FALSE)</f>
        <v>4</v>
      </c>
      <c r="H91" s="75" t="str">
        <f>CONCATENATE(VLOOKUP(B91,'MSAR Data'!$C$6:$BP$156,28,FALSE)," - ",VLOOKUP(B91,'MSAR Data'!$C$6:$BP$156,32,FALSE))</f>
        <v>3.27 - 3.95</v>
      </c>
      <c r="I91" s="75" t="str">
        <f>CONCATENATE(VLOOKUP(B91,'MSAR Data'!$C$6:$BP$156,33,FALSE)," - ",VLOOKUP(B91,'MSAR Data'!$C$6:$BP$156,37,FALSE))</f>
        <v>3.07 - 3.93</v>
      </c>
      <c r="J91" s="75" t="str">
        <f>CONCATENATE(VLOOKUP(B91,'MSAR Data'!$C$6:$BP$156,23,FALSE)," - ",VLOOKUP(B91,'MSAR Data'!$C$6:$BP$156,27,FALSE))</f>
        <v>502 - 516</v>
      </c>
    </row>
    <row r="92" spans="2:10" ht="16" customHeight="1">
      <c r="B92" s="56" t="s">
        <v>243</v>
      </c>
      <c r="C92" s="57" t="str">
        <f>VLOOKUP(B92,'MSAR Data'!$C$6:$E$156,2,FALSE)</f>
        <v>Bryan, TX</v>
      </c>
      <c r="D92" s="56" t="str">
        <f>VLOOKUP(B92,'Admission Preferences'!$B$5:$T$155,19,FALSE)</f>
        <v>Strong preference</v>
      </c>
      <c r="E92" s="56" t="str">
        <f>VLOOKUP(B92,'MSAR Data'!$C$6:$M$156,11,FALSE)</f>
        <v>Yes</v>
      </c>
      <c r="F92" s="56">
        <f>VLOOKUP(B92,'MSAR Data'!$C$6:$BP$156,65,FALSE)</f>
        <v>0.14999999999999991</v>
      </c>
      <c r="G92" s="56">
        <f>VLOOKUP(B92,'MSAR Data'!$C$6:$BP$156,66,FALSE)</f>
        <v>3</v>
      </c>
      <c r="H92" s="75" t="str">
        <f>CONCATENATE(VLOOKUP(B92,'MSAR Data'!$C$6:$BP$156,28,FALSE)," - ",VLOOKUP(B92,'MSAR Data'!$C$6:$BP$156,32,FALSE))</f>
        <v>3.54 - 4</v>
      </c>
      <c r="I92" s="75" t="str">
        <f>CONCATENATE(VLOOKUP(B92,'MSAR Data'!$C$6:$BP$156,33,FALSE)," - ",VLOOKUP(B92,'MSAR Data'!$C$6:$BP$156,37,FALSE))</f>
        <v>3.46 - 4</v>
      </c>
      <c r="J92" s="75" t="str">
        <f>CONCATENATE(VLOOKUP(B92,'MSAR Data'!$C$6:$BP$156,23,FALSE)," - ",VLOOKUP(B92,'MSAR Data'!$C$6:$BP$156,27,FALSE))</f>
        <v>507 - 521</v>
      </c>
    </row>
    <row r="93" spans="2:10" ht="16" customHeight="1">
      <c r="B93" s="56" t="s">
        <v>246</v>
      </c>
      <c r="C93" s="57" t="str">
        <f>VLOOKUP(B93,'MSAR Data'!$C$6:$E$156,2,FALSE)</f>
        <v>El Paso, TX</v>
      </c>
      <c r="D93" s="56" t="str">
        <f>VLOOKUP(B93,'Admission Preferences'!$B$5:$T$155,19,FALSE)</f>
        <v>Strong preference</v>
      </c>
      <c r="E93" s="56" t="str">
        <f>VLOOKUP(B93,'MSAR Data'!$C$6:$M$156,11,FALSE)</f>
        <v>Yes</v>
      </c>
      <c r="F93" s="56">
        <f>VLOOKUP(B93,'MSAR Data'!$C$6:$BP$156,65,FALSE)</f>
        <v>0.18999999999999995</v>
      </c>
      <c r="G93" s="56">
        <f>VLOOKUP(B93,'MSAR Data'!$C$6:$BP$156,66,FALSE)</f>
        <v>4</v>
      </c>
      <c r="H93" s="75" t="str">
        <f>CONCATENATE(VLOOKUP(B93,'MSAR Data'!$C$6:$BP$156,28,FALSE)," - ",VLOOKUP(B93,'MSAR Data'!$C$6:$BP$156,32,FALSE))</f>
        <v>3.62 - 4</v>
      </c>
      <c r="I93" s="75" t="str">
        <f>CONCATENATE(VLOOKUP(B93,'MSAR Data'!$C$6:$BP$156,33,FALSE)," - ",VLOOKUP(B93,'MSAR Data'!$C$6:$BP$156,37,FALSE))</f>
        <v>3.57 - 4</v>
      </c>
      <c r="J93" s="75" t="str">
        <f>CONCATENATE(VLOOKUP(B93,'MSAR Data'!$C$6:$BP$156,23,FALSE)," - ",VLOOKUP(B93,'MSAR Data'!$C$6:$BP$156,27,FALSE))</f>
        <v>504 - 521</v>
      </c>
    </row>
    <row r="94" spans="2:10" ht="16" customHeight="1">
      <c r="B94" s="56" t="s">
        <v>250</v>
      </c>
      <c r="C94" s="57" t="str">
        <f>VLOOKUP(B94,'MSAR Data'!$C$6:$E$156,2,FALSE)</f>
        <v>Lubbock, TX</v>
      </c>
      <c r="D94" s="56" t="str">
        <f>VLOOKUP(B94,'Admission Preferences'!$B$5:$T$155,19,FALSE)</f>
        <v>Strong preference</v>
      </c>
      <c r="E94" s="56" t="str">
        <f>VLOOKUP(B94,'MSAR Data'!$C$6:$M$156,11,FALSE)</f>
        <v>No</v>
      </c>
      <c r="F94" s="56">
        <f>VLOOKUP(B94,'MSAR Data'!$C$6:$BP$156,65,FALSE)</f>
        <v>0.30000000000000027</v>
      </c>
      <c r="G94" s="56">
        <f>VLOOKUP(B94,'MSAR Data'!$C$6:$BP$156,66,FALSE)</f>
        <v>3</v>
      </c>
      <c r="H94" s="75" t="str">
        <f>CONCATENATE(VLOOKUP(B94,'MSAR Data'!$C$6:$BP$156,28,FALSE)," - ",VLOOKUP(B94,'MSAR Data'!$C$6:$BP$156,32,FALSE))</f>
        <v>3.49 - 4</v>
      </c>
      <c r="I94" s="75" t="str">
        <f>CONCATENATE(VLOOKUP(B94,'MSAR Data'!$C$6:$BP$156,33,FALSE)," - ",VLOOKUP(B94,'MSAR Data'!$C$6:$BP$156,37,FALSE))</f>
        <v>3.36 - 4</v>
      </c>
      <c r="J94" s="75" t="str">
        <f>CONCATENATE(VLOOKUP(B94,'MSAR Data'!$C$6:$BP$156,23,FALSE)," - ",VLOOKUP(B94,'MSAR Data'!$C$6:$BP$156,27,FALSE))</f>
        <v>504 - 522</v>
      </c>
    </row>
    <row r="95" spans="2:10" ht="16" customHeight="1">
      <c r="B95" s="56" t="s">
        <v>254</v>
      </c>
      <c r="C95" s="57" t="str">
        <f>VLOOKUP(B95,'MSAR Data'!$C$6:$E$156,2,FALSE)</f>
        <v>San Antonio, TX</v>
      </c>
      <c r="D95" s="56" t="str">
        <f>VLOOKUP(B95,'Admission Preferences'!$B$5:$T$155,19,FALSE)</f>
        <v>Strong preference</v>
      </c>
      <c r="E95" s="56" t="str">
        <f>VLOOKUP(B95,'MSAR Data'!$C$6:$M$156,11,FALSE)</f>
        <v>Yes</v>
      </c>
      <c r="F95" s="56">
        <f>VLOOKUP(B95,'MSAR Data'!$C$6:$BP$156,65,FALSE)</f>
        <v>0.17999999999999972</v>
      </c>
      <c r="G95" s="56">
        <f>VLOOKUP(B95,'MSAR Data'!$C$6:$BP$156,66,FALSE)</f>
        <v>3</v>
      </c>
      <c r="H95" s="75" t="str">
        <f>CONCATENATE(VLOOKUP(B95,'MSAR Data'!$C$6:$BP$156,28,FALSE)," - ",VLOOKUP(B95,'MSAR Data'!$C$6:$BP$156,32,FALSE))</f>
        <v>3.65 - 4</v>
      </c>
      <c r="I95" s="75" t="str">
        <f>CONCATENATE(VLOOKUP(B95,'MSAR Data'!$C$6:$BP$156,33,FALSE)," - ",VLOOKUP(B95,'MSAR Data'!$C$6:$BP$156,37,FALSE))</f>
        <v>3.58 - 4</v>
      </c>
      <c r="J95" s="75" t="str">
        <f>CONCATENATE(VLOOKUP(B95,'MSAR Data'!$C$6:$BP$156,23,FALSE)," - ",VLOOKUP(B95,'MSAR Data'!$C$6:$BP$156,27,FALSE))</f>
        <v>512 - 524</v>
      </c>
    </row>
    <row r="96" spans="2:10" ht="16" customHeight="1">
      <c r="B96" s="56" t="s">
        <v>258</v>
      </c>
      <c r="C96" s="57" t="str">
        <f>VLOOKUP(B96,'MSAR Data'!$C$6:$E$156,2,FALSE)</f>
        <v>Toledo, OH</v>
      </c>
      <c r="D96" s="56" t="str">
        <f>VLOOKUP(B96,'Admission Preferences'!$B$5:$T$155,19,FALSE)</f>
        <v>Some preference</v>
      </c>
      <c r="E96" s="56" t="str">
        <f>VLOOKUP(B96,'MSAR Data'!$C$6:$M$156,11,FALSE)</f>
        <v>Yes</v>
      </c>
      <c r="F96" s="56">
        <f>VLOOKUP(B96,'MSAR Data'!$C$6:$BP$156,65,FALSE)</f>
        <v>0.36000000000000032</v>
      </c>
      <c r="G96" s="56">
        <f>VLOOKUP(B96,'MSAR Data'!$C$6:$BP$156,66,FALSE)</f>
        <v>4</v>
      </c>
      <c r="H96" s="75" t="str">
        <f>CONCATENATE(VLOOKUP(B96,'MSAR Data'!$C$6:$BP$156,28,FALSE)," - ",VLOOKUP(B96,'MSAR Data'!$C$6:$BP$156,32,FALSE))</f>
        <v>3.28 - 3.99</v>
      </c>
      <c r="I96" s="75" t="str">
        <f>CONCATENATE(VLOOKUP(B96,'MSAR Data'!$C$6:$BP$156,33,FALSE)," - ",VLOOKUP(B96,'MSAR Data'!$C$6:$BP$156,37,FALSE))</f>
        <v>3.01 - 3.99</v>
      </c>
      <c r="J96" s="75" t="str">
        <f>CONCATENATE(VLOOKUP(B96,'MSAR Data'!$C$6:$BP$156,23,FALSE)," - ",VLOOKUP(B96,'MSAR Data'!$C$6:$BP$156,27,FALSE))</f>
        <v>504 - 517</v>
      </c>
    </row>
    <row r="97" spans="2:10" ht="16" customHeight="1">
      <c r="B97" s="56" t="s">
        <v>260</v>
      </c>
      <c r="C97" s="57" t="str">
        <f>VLOOKUP(B97,'MSAR Data'!$C$6:$E$156,2,FALSE)</f>
        <v>Providence, RI</v>
      </c>
      <c r="D97" s="56" t="str">
        <f>VLOOKUP(B97,'Admission Preferences'!$B$5:$T$155,19,FALSE)</f>
        <v>No preference</v>
      </c>
      <c r="E97" s="56" t="str">
        <f>VLOOKUP(B97,'MSAR Data'!$C$6:$M$156,11,FALSE)</f>
        <v>No</v>
      </c>
      <c r="F97" s="56">
        <f>VLOOKUP(B97,'MSAR Data'!$C$6:$BP$156,65,FALSE)</f>
        <v>0.20999999999999996</v>
      </c>
      <c r="G97" s="56">
        <f>VLOOKUP(B97,'MSAR Data'!$C$6:$BP$156,66,FALSE)</f>
        <v>3</v>
      </c>
      <c r="H97" s="75" t="str">
        <f>CONCATENATE(VLOOKUP(B97,'MSAR Data'!$C$6:$BP$156,28,FALSE)," - ",VLOOKUP(B97,'MSAR Data'!$C$6:$BP$156,32,FALSE))</f>
        <v>3.53 - 3.98</v>
      </c>
      <c r="I97" s="75" t="str">
        <f>CONCATENATE(VLOOKUP(B97,'MSAR Data'!$C$6:$BP$156,33,FALSE)," - ",VLOOKUP(B97,'MSAR Data'!$C$6:$BP$156,37,FALSE))</f>
        <v>3.37 - 4</v>
      </c>
      <c r="J97" s="75" t="str">
        <f>CONCATENATE(VLOOKUP(B97,'MSAR Data'!$C$6:$BP$156,23,FALSE)," - ",VLOOKUP(B97,'MSAR Data'!$C$6:$BP$156,27,FALSE))</f>
        <v>510 - 523</v>
      </c>
    </row>
    <row r="98" spans="2:10" ht="16" customHeight="1">
      <c r="B98" s="56" t="s">
        <v>262</v>
      </c>
      <c r="C98" s="57" t="str">
        <f>VLOOKUP(B98,'MSAR Data'!$C$6:$E$156,2,FALSE)</f>
        <v>Boston, MA</v>
      </c>
      <c r="D98" s="56" t="str">
        <f>VLOOKUP(B98,'Admission Preferences'!$B$5:$T$155,19,FALSE)</f>
        <v>No preference</v>
      </c>
      <c r="E98" s="56" t="str">
        <f>VLOOKUP(B98,'MSAR Data'!$C$6:$M$156,11,FALSE)</f>
        <v>Yes</v>
      </c>
      <c r="F98" s="56">
        <f>VLOOKUP(B98,'MSAR Data'!$C$6:$BP$156,65,FALSE)</f>
        <v>0.25</v>
      </c>
      <c r="G98" s="56">
        <f>VLOOKUP(B98,'MSAR Data'!$C$6:$BP$156,66,FALSE)</f>
        <v>3</v>
      </c>
      <c r="H98" s="75" t="str">
        <f>CONCATENATE(VLOOKUP(B98,'MSAR Data'!$C$6:$BP$156,28,FALSE)," - ",VLOOKUP(B98,'MSAR Data'!$C$6:$BP$156,32,FALSE))</f>
        <v>3.41 - 3.97</v>
      </c>
      <c r="I98" s="75" t="str">
        <f>CONCATENATE(VLOOKUP(B98,'MSAR Data'!$C$6:$BP$156,33,FALSE)," - ",VLOOKUP(B98,'MSAR Data'!$C$6:$BP$156,37,FALSE))</f>
        <v>3.27 - 3.97</v>
      </c>
      <c r="J98" s="75" t="str">
        <f>CONCATENATE(VLOOKUP(B98,'MSAR Data'!$C$6:$BP$156,23,FALSE)," - ",VLOOKUP(B98,'MSAR Data'!$C$6:$BP$156,27,FALSE))</f>
        <v>508 - 522</v>
      </c>
    </row>
    <row r="99" spans="2:10" ht="16" customHeight="1">
      <c r="B99" s="56" t="s">
        <v>643</v>
      </c>
      <c r="C99" s="57" t="str">
        <f>VLOOKUP(B99,'MSAR Data'!$C$6:$E$156,2,FALSE)</f>
        <v>New Orleans, LA</v>
      </c>
      <c r="D99" s="56" t="str">
        <f>VLOOKUP(B99,'Admission Preferences'!$B$5:$T$155,19,FALSE)</f>
        <v>No preference</v>
      </c>
      <c r="E99" s="56" t="str">
        <f>VLOOKUP(B99,'MSAR Data'!$C$6:$M$156,11,FALSE)</f>
        <v>Yes</v>
      </c>
      <c r="F99" s="56">
        <f>VLOOKUP(B99,'MSAR Data'!$C$6:$BP$156,65,FALSE)</f>
        <v>0.27</v>
      </c>
      <c r="G99" s="56">
        <f>VLOOKUP(B99,'MSAR Data'!$C$6:$BP$156,66,FALSE)</f>
        <v>3</v>
      </c>
      <c r="H99" s="75" t="str">
        <f>CONCATENATE(VLOOKUP(B99,'MSAR Data'!$C$6:$BP$156,28,FALSE)," - ",VLOOKUP(B99,'MSAR Data'!$C$6:$BP$156,32,FALSE))</f>
        <v>3.12 - 3.92</v>
      </c>
      <c r="I99" s="75" t="str">
        <f>CONCATENATE(VLOOKUP(B99,'MSAR Data'!$C$6:$BP$156,33,FALSE)," - ",VLOOKUP(B99,'MSAR Data'!$C$6:$BP$156,37,FALSE))</f>
        <v>2.92 - 3.91</v>
      </c>
      <c r="J99" s="75" t="str">
        <f>CONCATENATE(VLOOKUP(B99,'MSAR Data'!$C$6:$BP$156,23,FALSE)," - ",VLOOKUP(B99,'MSAR Data'!$C$6:$BP$156,27,FALSE))</f>
        <v>502 - 518</v>
      </c>
    </row>
    <row r="100" spans="2:10" ht="16" customHeight="1">
      <c r="B100" s="56" t="s">
        <v>648</v>
      </c>
      <c r="C100" s="57" t="str">
        <f>VLOOKUP(B100,'MSAR Data'!$C$6:$E$156,2,FALSE)</f>
        <v>Bethesda, MD</v>
      </c>
      <c r="D100" s="56" t="str">
        <f>VLOOKUP(B100,'Admission Preferences'!$B$5:$T$155,19,FALSE)</f>
        <v>Strong preference</v>
      </c>
      <c r="E100" s="56" t="str">
        <f>VLOOKUP(B100,'MSAR Data'!$C$6:$M$156,11,FALSE)</f>
        <v>Yes</v>
      </c>
      <c r="F100" s="56">
        <f>VLOOKUP(B100,'MSAR Data'!$C$6:$BP$156,65,FALSE)</f>
        <v>0.20999999999999996</v>
      </c>
      <c r="G100" s="56">
        <f>VLOOKUP(B100,'MSAR Data'!$C$6:$BP$156,66,FALSE)</f>
        <v>4</v>
      </c>
      <c r="H100" s="75" t="str">
        <f>CONCATENATE(VLOOKUP(B100,'MSAR Data'!$C$6:$BP$156,28,FALSE)," - ",VLOOKUP(B100,'MSAR Data'!$C$6:$BP$156,32,FALSE))</f>
        <v>3.43 - 3.97</v>
      </c>
      <c r="I100" s="75" t="str">
        <f>CONCATENATE(VLOOKUP(B100,'MSAR Data'!$C$6:$BP$156,33,FALSE)," - ",VLOOKUP(B100,'MSAR Data'!$C$6:$BP$156,37,FALSE))</f>
        <v>3.34 - 3.98</v>
      </c>
      <c r="J100" s="75" t="str">
        <f>CONCATENATE(VLOOKUP(B100,'MSAR Data'!$C$6:$BP$156,23,FALSE)," - ",VLOOKUP(B100,'MSAR Data'!$C$6:$BP$156,27,FALSE))</f>
        <v>504 - 517</v>
      </c>
    </row>
    <row r="101" spans="2:10" ht="16" customHeight="1">
      <c r="B101" s="56" t="s">
        <v>654</v>
      </c>
      <c r="C101" s="57" t="str">
        <f>VLOOKUP(B101,'MSAR Data'!$C$6:$E$156,2,FALSE)</f>
        <v>Birmingham, AL</v>
      </c>
      <c r="D101" s="56" t="str">
        <f>VLOOKUP(B101,'Admission Preferences'!$B$5:$T$155,19,FALSE)</f>
        <v>Strong preference</v>
      </c>
      <c r="E101" s="56" t="str">
        <f>VLOOKUP(B101,'MSAR Data'!$C$6:$M$156,11,FALSE)</f>
        <v>Yes</v>
      </c>
      <c r="F101" s="56">
        <f>VLOOKUP(B101,'MSAR Data'!$C$6:$BP$156,65,FALSE)</f>
        <v>0.25999999999999979</v>
      </c>
      <c r="G101" s="56">
        <f>VLOOKUP(B101,'MSAR Data'!$C$6:$BP$156,66,FALSE)</f>
        <v>6</v>
      </c>
      <c r="H101" s="75" t="str">
        <f>CONCATENATE(VLOOKUP(B101,'MSAR Data'!$C$6:$BP$156,28,FALSE)," - ",VLOOKUP(B101,'MSAR Data'!$C$6:$BP$156,32,FALSE))</f>
        <v>3.51 - 4</v>
      </c>
      <c r="I101" s="75" t="str">
        <f>CONCATENATE(VLOOKUP(B101,'MSAR Data'!$C$6:$BP$156,33,FALSE)," - ",VLOOKUP(B101,'MSAR Data'!$C$6:$BP$156,37,FALSE))</f>
        <v>3.33 - 4</v>
      </c>
      <c r="J101" s="75" t="str">
        <f>CONCATENATE(VLOOKUP(B101,'MSAR Data'!$C$6:$BP$156,23,FALSE)," - ",VLOOKUP(B101,'MSAR Data'!$C$6:$BP$156,27,FALSE))</f>
        <v>499 - 518</v>
      </c>
    </row>
    <row r="102" spans="2:10" ht="16" customHeight="1">
      <c r="B102" s="56" t="s">
        <v>663</v>
      </c>
      <c r="C102" s="57" t="str">
        <f>VLOOKUP(B102,'MSAR Data'!$C$6:$E$156,2,FALSE)</f>
        <v>Tucson, AZ</v>
      </c>
      <c r="D102" s="56" t="str">
        <f>VLOOKUP(B102,'Admission Preferences'!$B$5:$T$155,19,FALSE)</f>
        <v>Some preference</v>
      </c>
      <c r="E102" s="56" t="str">
        <f>VLOOKUP(B102,'MSAR Data'!$C$6:$M$156,11,FALSE)</f>
        <v>Yes</v>
      </c>
      <c r="F102" s="56">
        <f>VLOOKUP(B102,'MSAR Data'!$C$6:$BP$156,65,FALSE)</f>
        <v>0.22999999999999998</v>
      </c>
      <c r="G102" s="56">
        <f>VLOOKUP(B102,'MSAR Data'!$C$6:$BP$156,66,FALSE)</f>
        <v>4</v>
      </c>
      <c r="H102" s="75" t="str">
        <f>CONCATENATE(VLOOKUP(B102,'MSAR Data'!$C$6:$BP$156,28,FALSE)," - ",VLOOKUP(B102,'MSAR Data'!$C$6:$BP$156,32,FALSE))</f>
        <v>3.42 - 4</v>
      </c>
      <c r="I102" s="75" t="str">
        <f>CONCATENATE(VLOOKUP(B102,'MSAR Data'!$C$6:$BP$156,33,FALSE)," - ",VLOOKUP(B102,'MSAR Data'!$C$6:$BP$156,37,FALSE))</f>
        <v>3.25 - 4</v>
      </c>
      <c r="J102" s="75" t="str">
        <f>CONCATENATE(VLOOKUP(B102,'MSAR Data'!$C$6:$BP$156,23,FALSE)," - ",VLOOKUP(B102,'MSAR Data'!$C$6:$BP$156,27,FALSE))</f>
        <v>501 - 517</v>
      </c>
    </row>
    <row r="103" spans="2:10" ht="16" customHeight="1">
      <c r="B103" s="56" t="s">
        <v>673</v>
      </c>
      <c r="C103" s="57" t="str">
        <f>VLOOKUP(B103,'MSAR Data'!$C$6:$E$156,2,FALSE)</f>
        <v>Phoenix, AZ</v>
      </c>
      <c r="D103" s="56" t="str">
        <f>VLOOKUP(B103,'Admission Preferences'!$B$5:$T$155,19,FALSE)</f>
        <v>Some preference</v>
      </c>
      <c r="E103" s="56" t="str">
        <f>VLOOKUP(B103,'MSAR Data'!$C$6:$M$156,11,FALSE)</f>
        <v>Yes</v>
      </c>
      <c r="F103" s="56">
        <f>VLOOKUP(B103,'MSAR Data'!$C$6:$BP$156,65,FALSE)</f>
        <v>0.28000000000000025</v>
      </c>
      <c r="G103" s="56">
        <f>VLOOKUP(B103,'MSAR Data'!$C$6:$BP$156,66,FALSE)</f>
        <v>4</v>
      </c>
      <c r="H103" s="75" t="str">
        <f>CONCATENATE(VLOOKUP(B103,'MSAR Data'!$C$6:$BP$156,28,FALSE)," - ",VLOOKUP(B103,'MSAR Data'!$C$6:$BP$156,32,FALSE))</f>
        <v>3.45 - 4</v>
      </c>
      <c r="I103" s="75" t="str">
        <f>CONCATENATE(VLOOKUP(B103,'MSAR Data'!$C$6:$BP$156,33,FALSE)," - ",VLOOKUP(B103,'MSAR Data'!$C$6:$BP$156,37,FALSE))</f>
        <v>3.32 - 4</v>
      </c>
      <c r="J103" s="75" t="str">
        <f>CONCATENATE(VLOOKUP(B103,'MSAR Data'!$C$6:$BP$156,23,FALSE)," - ",VLOOKUP(B103,'MSAR Data'!$C$6:$BP$156,27,FALSE))</f>
        <v>509 - 521</v>
      </c>
    </row>
    <row r="104" spans="2:10" ht="16" customHeight="1">
      <c r="B104" s="56" t="s">
        <v>681</v>
      </c>
      <c r="C104" s="57" t="str">
        <f>VLOOKUP(B104,'MSAR Data'!$C$6:$E$156,2,FALSE)</f>
        <v>Little Rock, AR</v>
      </c>
      <c r="D104" s="56" t="str">
        <f>VLOOKUP(B104,'Admission Preferences'!$B$5:$T$155,19,FALSE)</f>
        <v>Strong preference</v>
      </c>
      <c r="E104" s="56" t="str">
        <f>VLOOKUP(B104,'MSAR Data'!$C$6:$M$156,11,FALSE)</f>
        <v>Yes</v>
      </c>
      <c r="F104" s="56">
        <f>VLOOKUP(B104,'MSAR Data'!$C$6:$BP$156,65,FALSE)</f>
        <v>0.22999999999999998</v>
      </c>
      <c r="G104" s="56">
        <f>VLOOKUP(B104,'MSAR Data'!$C$6:$BP$156,66,FALSE)</f>
        <v>2</v>
      </c>
      <c r="H104" s="75" t="str">
        <f>CONCATENATE(VLOOKUP(B104,'MSAR Data'!$C$6:$BP$156,28,FALSE)," - ",VLOOKUP(B104,'MSAR Data'!$C$6:$BP$156,32,FALSE))</f>
        <v>3.53 - 4</v>
      </c>
      <c r="I104" s="75" t="str">
        <f>CONCATENATE(VLOOKUP(B104,'MSAR Data'!$C$6:$BP$156,33,FALSE)," - ",VLOOKUP(B104,'MSAR Data'!$C$6:$BP$156,37,FALSE))</f>
        <v>3.38 - Blank</v>
      </c>
      <c r="J104" s="75" t="str">
        <f>CONCATENATE(VLOOKUP(B104,'MSAR Data'!$C$6:$BP$156,23,FALSE)," - ",VLOOKUP(B104,'MSAR Data'!$C$6:$BP$156,27,FALSE))</f>
        <v>503 - 517</v>
      </c>
    </row>
    <row r="105" spans="2:10" ht="16" customHeight="1">
      <c r="B105" s="56" t="s">
        <v>688</v>
      </c>
      <c r="C105" s="57" t="str">
        <f>VLOOKUP(B105,'MSAR Data'!$C$6:$E$156,2,FALSE)</f>
        <v>Sacramento, CA</v>
      </c>
      <c r="D105" s="56" t="str">
        <f>VLOOKUP(B105,'Admission Preferences'!$B$5:$T$155,19,FALSE)</f>
        <v>Strong preference</v>
      </c>
      <c r="E105" s="56" t="str">
        <f>VLOOKUP(B105,'MSAR Data'!$C$6:$M$156,11,FALSE)</f>
        <v>Yes</v>
      </c>
      <c r="F105" s="56">
        <f>VLOOKUP(B105,'MSAR Data'!$C$6:$BP$156,65,FALSE)</f>
        <v>0.18000000000000016</v>
      </c>
      <c r="G105" s="56">
        <f>VLOOKUP(B105,'MSAR Data'!$C$6:$BP$156,66,FALSE)</f>
        <v>4</v>
      </c>
      <c r="H105" s="75" t="str">
        <f>CONCATENATE(VLOOKUP(B105,'MSAR Data'!$C$6:$BP$156,28,FALSE)," - ",VLOOKUP(B105,'MSAR Data'!$C$6:$BP$156,32,FALSE))</f>
        <v>3.21 - 3.95</v>
      </c>
      <c r="I105" s="75" t="str">
        <f>CONCATENATE(VLOOKUP(B105,'MSAR Data'!$C$6:$BP$156,33,FALSE)," - ",VLOOKUP(B105,'MSAR Data'!$C$6:$BP$156,37,FALSE))</f>
        <v>3.09 - 3.95</v>
      </c>
      <c r="J105" s="75" t="str">
        <f>CONCATENATE(VLOOKUP(B105,'MSAR Data'!$C$6:$BP$156,23,FALSE)," - ",VLOOKUP(B105,'MSAR Data'!$C$6:$BP$156,27,FALSE))</f>
        <v>503 - 520</v>
      </c>
    </row>
    <row r="106" spans="2:10" ht="16" customHeight="1">
      <c r="B106" s="56" t="s">
        <v>693</v>
      </c>
      <c r="C106" s="57" t="str">
        <f>VLOOKUP(B106,'MSAR Data'!$C$6:$E$156,2,FALSE)</f>
        <v>Irvine, CA</v>
      </c>
      <c r="D106" s="56" t="str">
        <f>VLOOKUP(B106,'Admission Preferences'!$B$5:$T$155,19,FALSE)</f>
        <v>Strong preference</v>
      </c>
      <c r="E106" s="56" t="str">
        <f>VLOOKUP(B106,'MSAR Data'!$C$6:$M$156,11,FALSE)</f>
        <v>Yes</v>
      </c>
      <c r="F106" s="56">
        <f>VLOOKUP(B106,'MSAR Data'!$C$6:$BP$156,65,FALSE)</f>
        <v>0.18999999999999995</v>
      </c>
      <c r="G106" s="56">
        <f>VLOOKUP(B106,'MSAR Data'!$C$6:$BP$156,66,FALSE)</f>
        <v>3</v>
      </c>
      <c r="H106" s="75" t="str">
        <f>CONCATENATE(VLOOKUP(B106,'MSAR Data'!$C$6:$BP$156,28,FALSE)," - ",VLOOKUP(B106,'MSAR Data'!$C$6:$BP$156,32,FALSE))</f>
        <v>3.52 - 3.98</v>
      </c>
      <c r="I106" s="75" t="str">
        <f>CONCATENATE(VLOOKUP(B106,'MSAR Data'!$C$6:$BP$156,33,FALSE)," - ",VLOOKUP(B106,'MSAR Data'!$C$6:$BP$156,37,FALSE))</f>
        <v>3.46 - 3.99</v>
      </c>
      <c r="J106" s="75" t="str">
        <f>CONCATENATE(VLOOKUP(B106,'MSAR Data'!$C$6:$BP$156,23,FALSE)," - ",VLOOKUP(B106,'MSAR Data'!$C$6:$BP$156,27,FALSE))</f>
        <v>509 - 521</v>
      </c>
    </row>
    <row r="107" spans="2:10" ht="16" customHeight="1">
      <c r="B107" s="56" t="s">
        <v>699</v>
      </c>
      <c r="C107" s="57" t="str">
        <f>VLOOKUP(B107,'MSAR Data'!$C$6:$E$156,2,FALSE)</f>
        <v>Los Angeles, CA</v>
      </c>
      <c r="D107" s="56" t="str">
        <f>VLOOKUP(B107,'Admission Preferences'!$B$5:$T$155,19,FALSE)</f>
        <v>No preference</v>
      </c>
      <c r="E107" s="56" t="str">
        <f>VLOOKUP(B107,'MSAR Data'!$C$6:$M$156,11,FALSE)</f>
        <v>No</v>
      </c>
      <c r="F107" s="56">
        <f>VLOOKUP(B107,'MSAR Data'!$C$6:$BP$156,65,FALSE)</f>
        <v>0.19999999999999973</v>
      </c>
      <c r="G107" s="56">
        <f>VLOOKUP(B107,'MSAR Data'!$C$6:$BP$156,66,FALSE)</f>
        <v>4</v>
      </c>
      <c r="H107" s="75" t="str">
        <f>CONCATENATE(VLOOKUP(B107,'MSAR Data'!$C$6:$BP$156,28,FALSE)," - ",VLOOKUP(B107,'MSAR Data'!$C$6:$BP$156,32,FALSE))</f>
        <v>3.43 - 3.98</v>
      </c>
      <c r="I107" s="75" t="str">
        <f>CONCATENATE(VLOOKUP(B107,'MSAR Data'!$C$6:$BP$156,33,FALSE)," - ",VLOOKUP(B107,'MSAR Data'!$C$6:$BP$156,37,FALSE))</f>
        <v>3.31 - 3.98</v>
      </c>
      <c r="J107" s="75" t="str">
        <f>CONCATENATE(VLOOKUP(B107,'MSAR Data'!$C$6:$BP$156,23,FALSE)," - ",VLOOKUP(B107,'MSAR Data'!$C$6:$BP$156,27,FALSE))</f>
        <v>506 - 523</v>
      </c>
    </row>
    <row r="108" spans="2:10" ht="16" customHeight="1">
      <c r="B108" s="56" t="s">
        <v>705</v>
      </c>
      <c r="C108" s="57" t="str">
        <f>VLOOKUP(B108,'MSAR Data'!$C$6:$E$156,2,FALSE)</f>
        <v>Riverside, CA</v>
      </c>
      <c r="D108" s="56" t="str">
        <f>VLOOKUP(B108,'Admission Preferences'!$B$5:$T$155,19,FALSE)</f>
        <v>Strong preference</v>
      </c>
      <c r="E108" s="56" t="str">
        <f>VLOOKUP(B108,'MSAR Data'!$C$6:$M$156,11,FALSE)</f>
        <v>Yes</v>
      </c>
      <c r="F108" s="56">
        <f>VLOOKUP(B108,'MSAR Data'!$C$6:$BP$156,65,FALSE)</f>
        <v>0.20999999999999996</v>
      </c>
      <c r="G108" s="56">
        <f>VLOOKUP(B108,'MSAR Data'!$C$6:$BP$156,66,FALSE)</f>
        <v>4</v>
      </c>
      <c r="H108" s="75" t="str">
        <f>CONCATENATE(VLOOKUP(B108,'MSAR Data'!$C$6:$BP$156,28,FALSE)," - ",VLOOKUP(B108,'MSAR Data'!$C$6:$BP$156,32,FALSE))</f>
        <v>3.27 - 3.94</v>
      </c>
      <c r="I108" s="75" t="str">
        <f>CONCATENATE(VLOOKUP(B108,'MSAR Data'!$C$6:$BP$156,33,FALSE)," - ",VLOOKUP(B108,'MSAR Data'!$C$6:$BP$156,37,FALSE))</f>
        <v>3.19 - 3.94</v>
      </c>
      <c r="J108" s="75" t="str">
        <f>CONCATENATE(VLOOKUP(B108,'MSAR Data'!$C$6:$BP$156,23,FALSE)," - ",VLOOKUP(B108,'MSAR Data'!$C$6:$BP$156,27,FALSE))</f>
        <v>503 - 517</v>
      </c>
    </row>
    <row r="109" spans="2:10" ht="16" customHeight="1">
      <c r="B109" s="56" t="s">
        <v>712</v>
      </c>
      <c r="C109" s="57" t="str">
        <f>VLOOKUP(B109,'MSAR Data'!$C$6:$E$156,2,FALSE)</f>
        <v>La Jolla, CA</v>
      </c>
      <c r="D109" s="56" t="str">
        <f>VLOOKUP(B109,'Admission Preferences'!$B$5:$T$155,19,FALSE)</f>
        <v>Some preference</v>
      </c>
      <c r="E109" s="56" t="str">
        <f>VLOOKUP(B109,'MSAR Data'!$C$6:$M$156,11,FALSE)</f>
        <v>Yes</v>
      </c>
      <c r="F109" s="56">
        <f>VLOOKUP(B109,'MSAR Data'!$C$6:$BP$156,65,FALSE)</f>
        <v>0.20999999999999996</v>
      </c>
      <c r="G109" s="56">
        <f>VLOOKUP(B109,'MSAR Data'!$C$6:$BP$156,66,FALSE)</f>
        <v>3</v>
      </c>
      <c r="H109" s="75" t="str">
        <f>CONCATENATE(VLOOKUP(B109,'MSAR Data'!$C$6:$BP$156,28,FALSE)," - ",VLOOKUP(B109,'MSAR Data'!$C$6:$BP$156,32,FALSE))</f>
        <v>3.54 - 3.99</v>
      </c>
      <c r="I109" s="75" t="str">
        <f>CONCATENATE(VLOOKUP(B109,'MSAR Data'!$C$6:$BP$156,33,FALSE)," - ",VLOOKUP(B109,'MSAR Data'!$C$6:$BP$156,37,FALSE))</f>
        <v>3.4 - 4</v>
      </c>
      <c r="J109" s="75" t="str">
        <f>CONCATENATE(VLOOKUP(B109,'MSAR Data'!$C$6:$BP$156,23,FALSE)," - ",VLOOKUP(B109,'MSAR Data'!$C$6:$BP$156,27,FALSE))</f>
        <v>509 - 523</v>
      </c>
    </row>
    <row r="110" spans="2:10" ht="16" customHeight="1">
      <c r="B110" s="56" t="s">
        <v>716</v>
      </c>
      <c r="C110" s="57" t="str">
        <f>VLOOKUP(B110,'MSAR Data'!$C$6:$E$156,2,FALSE)</f>
        <v>San Francisco, CA</v>
      </c>
      <c r="D110" s="56" t="str">
        <f>VLOOKUP(B110,'Admission Preferences'!$B$5:$T$155,19,FALSE)</f>
        <v>Some preference</v>
      </c>
      <c r="E110" s="56" t="str">
        <f>VLOOKUP(B110,'MSAR Data'!$C$6:$M$156,11,FALSE)</f>
        <v>Yes</v>
      </c>
      <c r="F110" s="56">
        <f>VLOOKUP(B110,'MSAR Data'!$C$6:$BP$156,65,FALSE)</f>
        <v>0.16000000000000014</v>
      </c>
      <c r="G110" s="56">
        <f>VLOOKUP(B110,'MSAR Data'!$C$6:$BP$156,66,FALSE)</f>
        <v>4</v>
      </c>
      <c r="H110" s="75" t="str">
        <f>CONCATENATE(VLOOKUP(B110,'MSAR Data'!$C$6:$BP$156,28,FALSE)," - ",VLOOKUP(B110,'MSAR Data'!$C$6:$BP$156,32,FALSE))</f>
        <v>3.64 - 3.99</v>
      </c>
      <c r="I110" s="75" t="str">
        <f>CONCATENATE(VLOOKUP(B110,'MSAR Data'!$C$6:$BP$156,33,FALSE)," - ",VLOOKUP(B110,'MSAR Data'!$C$6:$BP$156,37,FALSE))</f>
        <v>3.57 - 4</v>
      </c>
      <c r="J110" s="75" t="str">
        <f>CONCATENATE(VLOOKUP(B110,'MSAR Data'!$C$6:$BP$156,23,FALSE)," - ",VLOOKUP(B110,'MSAR Data'!$C$6:$BP$156,27,FALSE))</f>
        <v>509 - 523</v>
      </c>
    </row>
    <row r="111" spans="2:10" ht="16" customHeight="1">
      <c r="B111" s="56" t="s">
        <v>722</v>
      </c>
      <c r="C111" s="57" t="str">
        <f>VLOOKUP(B111,'MSAR Data'!$C$6:$E$156,2,FALSE)</f>
        <v>Orlando, FL</v>
      </c>
      <c r="D111" s="56" t="str">
        <f>VLOOKUP(B111,'Admission Preferences'!$B$5:$T$155,19,FALSE)</f>
        <v>Some preference</v>
      </c>
      <c r="E111" s="56" t="str">
        <f>VLOOKUP(B111,'MSAR Data'!$C$6:$M$156,11,FALSE)</f>
        <v>Yes</v>
      </c>
      <c r="F111" s="56">
        <f>VLOOKUP(B111,'MSAR Data'!$C$6:$BP$156,65,FALSE)</f>
        <v>0.14999999999999991</v>
      </c>
      <c r="G111" s="56">
        <f>VLOOKUP(B111,'MSAR Data'!$C$6:$BP$156,66,FALSE)</f>
        <v>2</v>
      </c>
      <c r="H111" s="75" t="str">
        <f>CONCATENATE(VLOOKUP(B111,'MSAR Data'!$C$6:$BP$156,28,FALSE)," - ",VLOOKUP(B111,'MSAR Data'!$C$6:$BP$156,32,FALSE))</f>
        <v>3.64 - 4</v>
      </c>
      <c r="I111" s="75" t="str">
        <f>CONCATENATE(VLOOKUP(B111,'MSAR Data'!$C$6:$BP$156,33,FALSE)," - ",VLOOKUP(B111,'MSAR Data'!$C$6:$BP$156,37,FALSE))</f>
        <v>3.56 - 4</v>
      </c>
      <c r="J111" s="75" t="str">
        <f>CONCATENATE(VLOOKUP(B111,'MSAR Data'!$C$6:$BP$156,23,FALSE)," - ",VLOOKUP(B111,'MSAR Data'!$C$6:$BP$156,27,FALSE))</f>
        <v>511 - 521</v>
      </c>
    </row>
    <row r="112" spans="2:10" ht="16" customHeight="1">
      <c r="B112" s="56" t="s">
        <v>732</v>
      </c>
      <c r="C112" s="57" t="str">
        <f>VLOOKUP(B112,'MSAR Data'!$C$6:$E$156,2,FALSE)</f>
        <v>Chicago, IL</v>
      </c>
      <c r="D112" s="56" t="str">
        <f>VLOOKUP(B112,'Admission Preferences'!$B$5:$T$155,19,FALSE)</f>
        <v>No preference</v>
      </c>
      <c r="E112" s="56" t="str">
        <f>VLOOKUP(B112,'MSAR Data'!$C$6:$M$156,11,FALSE)</f>
        <v>Yes</v>
      </c>
      <c r="F112" s="56">
        <f>VLOOKUP(B112,'MSAR Data'!$C$6:$BP$156,65,FALSE)</f>
        <v>0.25</v>
      </c>
      <c r="G112" s="56">
        <f>VLOOKUP(B112,'MSAR Data'!$C$6:$BP$156,66,FALSE)</f>
        <v>4</v>
      </c>
      <c r="H112" s="75" t="str">
        <f>CONCATENATE(VLOOKUP(B112,'MSAR Data'!$C$6:$BP$156,28,FALSE)," - ",VLOOKUP(B112,'MSAR Data'!$C$6:$BP$156,32,FALSE))</f>
        <v>3.64 - 4</v>
      </c>
      <c r="I112" s="75" t="str">
        <f>CONCATENATE(VLOOKUP(B112,'MSAR Data'!$C$6:$BP$156,33,FALSE)," - ",VLOOKUP(B112,'MSAR Data'!$C$6:$BP$156,37,FALSE))</f>
        <v>3.51 - Blank</v>
      </c>
      <c r="J112" s="75" t="str">
        <f>CONCATENATE(VLOOKUP(B112,'MSAR Data'!$C$6:$BP$156,23,FALSE)," - ",VLOOKUP(B112,'MSAR Data'!$C$6:$BP$156,27,FALSE))</f>
        <v>512 - 525</v>
      </c>
    </row>
    <row r="113" spans="2:10" ht="16" customHeight="1">
      <c r="B113" s="56" t="s">
        <v>738</v>
      </c>
      <c r="C113" s="57" t="str">
        <f>VLOOKUP(B113,'MSAR Data'!$C$6:$E$156,2,FALSE)</f>
        <v>Cincinnati, OH</v>
      </c>
      <c r="D113" s="56" t="str">
        <f>VLOOKUP(B113,'Admission Preferences'!$B$5:$T$155,19,FALSE)</f>
        <v>No preference</v>
      </c>
      <c r="E113" s="56" t="str">
        <f>VLOOKUP(B113,'MSAR Data'!$C$6:$M$156,11,FALSE)</f>
        <v>Not provided</v>
      </c>
      <c r="F113" s="56">
        <f>VLOOKUP(B113,'MSAR Data'!$C$6:$BP$156,65,FALSE)</f>
        <v>0.24000000000000021</v>
      </c>
      <c r="G113" s="56">
        <f>VLOOKUP(B113,'MSAR Data'!$C$6:$BP$156,66,FALSE)</f>
        <v>5</v>
      </c>
      <c r="H113" s="75" t="str">
        <f>CONCATENATE(VLOOKUP(B113,'MSAR Data'!$C$6:$BP$156,28,FALSE)," - ",VLOOKUP(B113,'MSAR Data'!$C$6:$BP$156,32,FALSE))</f>
        <v>3.43 - 4</v>
      </c>
      <c r="I113" s="75" t="str">
        <f>CONCATENATE(VLOOKUP(B113,'MSAR Data'!$C$6:$BP$156,33,FALSE)," - ",VLOOKUP(B113,'MSAR Data'!$C$6:$BP$156,37,FALSE))</f>
        <v>3.3 - 4</v>
      </c>
      <c r="J113" s="75" t="str">
        <f>CONCATENATE(VLOOKUP(B113,'MSAR Data'!$C$6:$BP$156,23,FALSE)," - ",VLOOKUP(B113,'MSAR Data'!$C$6:$BP$156,27,FALSE))</f>
        <v>508 - 523</v>
      </c>
    </row>
    <row r="114" spans="2:10" ht="16" customHeight="1">
      <c r="B114" s="56" t="s">
        <v>744</v>
      </c>
      <c r="C114" s="57" t="str">
        <f>VLOOKUP(B114,'MSAR Data'!$C$6:$E$156,2,FALSE)</f>
        <v>Aurora, CO</v>
      </c>
      <c r="D114" s="56" t="str">
        <f>VLOOKUP(B114,'Admission Preferences'!$B$5:$T$155,19,FALSE)</f>
        <v>Some preference</v>
      </c>
      <c r="E114" s="56" t="str">
        <f>VLOOKUP(B114,'MSAR Data'!$C$6:$M$156,11,FALSE)</f>
        <v>Yes</v>
      </c>
      <c r="F114" s="56">
        <f>VLOOKUP(B114,'MSAR Data'!$C$6:$BP$156,65,FALSE)</f>
        <v>0.25</v>
      </c>
      <c r="G114" s="56">
        <f>VLOOKUP(B114,'MSAR Data'!$C$6:$BP$156,66,FALSE)</f>
        <v>2</v>
      </c>
      <c r="H114" s="75" t="str">
        <f>CONCATENATE(VLOOKUP(B114,'MSAR Data'!$C$6:$BP$156,28,FALSE)," - ",VLOOKUP(B114,'MSAR Data'!$C$6:$BP$156,32,FALSE))</f>
        <v>3.5 - 3.99</v>
      </c>
      <c r="I114" s="75" t="str">
        <f>CONCATENATE(VLOOKUP(B114,'MSAR Data'!$C$6:$BP$156,33,FALSE)," - ",VLOOKUP(B114,'MSAR Data'!$C$6:$BP$156,37,FALSE))</f>
        <v>3.37 - 4</v>
      </c>
      <c r="J114" s="75" t="str">
        <f>CONCATENATE(VLOOKUP(B114,'MSAR Data'!$C$6:$BP$156,23,FALSE)," - ",VLOOKUP(B114,'MSAR Data'!$C$6:$BP$156,27,FALSE))</f>
        <v>509 - 522</v>
      </c>
    </row>
    <row r="115" spans="2:10" ht="16" customHeight="1">
      <c r="B115" s="56" t="s">
        <v>750</v>
      </c>
      <c r="C115" s="57" t="str">
        <f>VLOOKUP(B115,'MSAR Data'!$C$6:$E$156,2,FALSE)</f>
        <v>Farmington, CT</v>
      </c>
      <c r="D115" s="56" t="str">
        <f>VLOOKUP(B115,'Admission Preferences'!$B$5:$T$155,19,FALSE)</f>
        <v>Some preference</v>
      </c>
      <c r="E115" s="56" t="str">
        <f>VLOOKUP(B115,'MSAR Data'!$C$6:$M$156,11,FALSE)</f>
        <v>Yes</v>
      </c>
      <c r="F115" s="56">
        <f>VLOOKUP(B115,'MSAR Data'!$C$6:$BP$156,65,FALSE)</f>
        <v>0.12000000000000011</v>
      </c>
      <c r="G115" s="56">
        <f>VLOOKUP(B115,'MSAR Data'!$C$6:$BP$156,66,FALSE)</f>
        <v>3</v>
      </c>
      <c r="H115" s="75" t="str">
        <f>CONCATENATE(VLOOKUP(B115,'MSAR Data'!$C$6:$BP$156,28,FALSE)," - ",VLOOKUP(B115,'MSAR Data'!$C$6:$BP$156,32,FALSE))</f>
        <v>3.59 - 3.98</v>
      </c>
      <c r="I115" s="75" t="str">
        <f>CONCATENATE(VLOOKUP(B115,'MSAR Data'!$C$6:$BP$156,33,FALSE)," - ",VLOOKUP(B115,'MSAR Data'!$C$6:$BP$156,37,FALSE))</f>
        <v>3.5 - 3.98</v>
      </c>
      <c r="J115" s="75" t="str">
        <f>CONCATENATE(VLOOKUP(B115,'MSAR Data'!$C$6:$BP$156,23,FALSE)," - ",VLOOKUP(B115,'MSAR Data'!$C$6:$BP$156,27,FALSE))</f>
        <v>506 - 520</v>
      </c>
    </row>
    <row r="116" spans="2:10" ht="16" customHeight="1">
      <c r="B116" s="56" t="s">
        <v>755</v>
      </c>
      <c r="C116" s="57" t="str">
        <f>VLOOKUP(B116,'MSAR Data'!$C$6:$E$156,2,FALSE)</f>
        <v>Gainesville, FL</v>
      </c>
      <c r="D116" s="56" t="str">
        <f>VLOOKUP(B116,'Admission Preferences'!$B$5:$T$155,19,FALSE)</f>
        <v>Strong preference</v>
      </c>
      <c r="E116" s="56" t="str">
        <f>VLOOKUP(B116,'MSAR Data'!$C$6:$M$156,11,FALSE)</f>
        <v>Yes</v>
      </c>
      <c r="F116" s="56">
        <f>VLOOKUP(B116,'MSAR Data'!$C$6:$BP$156,65,FALSE)</f>
        <v>0.2200000000000002</v>
      </c>
      <c r="G116" s="56">
        <f>VLOOKUP(B116,'MSAR Data'!$C$6:$BP$156,66,FALSE)</f>
        <v>3</v>
      </c>
      <c r="H116" s="75" t="str">
        <f>CONCATENATE(VLOOKUP(B116,'MSAR Data'!$C$6:$BP$156,28,FALSE)," - ",VLOOKUP(B116,'MSAR Data'!$C$6:$BP$156,32,FALSE))</f>
        <v>3.54 - 4</v>
      </c>
      <c r="I116" s="75" t="str">
        <f>CONCATENATE(VLOOKUP(B116,'MSAR Data'!$C$6:$BP$156,33,FALSE)," - ",VLOOKUP(B116,'MSAR Data'!$C$6:$BP$156,37,FALSE))</f>
        <v>3.42 - 4</v>
      </c>
      <c r="J116" s="75" t="str">
        <f>CONCATENATE(VLOOKUP(B116,'MSAR Data'!$C$6:$BP$156,23,FALSE)," - ",VLOOKUP(B116,'MSAR Data'!$C$6:$BP$156,27,FALSE))</f>
        <v>510 - 521</v>
      </c>
    </row>
    <row r="117" spans="2:10" ht="16" customHeight="1">
      <c r="B117" s="56" t="s">
        <v>761</v>
      </c>
      <c r="C117" s="57" t="str">
        <f>VLOOKUP(B117,'MSAR Data'!$C$6:$E$156,2,FALSE)</f>
        <v>Honolulu, HI</v>
      </c>
      <c r="D117" s="56" t="str">
        <f>VLOOKUP(B117,'Admission Preferences'!$B$5:$T$155,19,FALSE)</f>
        <v>Strong preference</v>
      </c>
      <c r="E117" s="56" t="str">
        <f>VLOOKUP(B117,'MSAR Data'!$C$6:$M$156,11,FALSE)</f>
        <v>Yes</v>
      </c>
      <c r="F117" s="56">
        <f>VLOOKUP(B117,'MSAR Data'!$C$6:$BP$156,65,FALSE)</f>
        <v>0.31999999999999984</v>
      </c>
      <c r="G117" s="56">
        <f>VLOOKUP(B117,'MSAR Data'!$C$6:$BP$156,66,FALSE)</f>
        <v>2</v>
      </c>
      <c r="H117" s="75" t="str">
        <f>CONCATENATE(VLOOKUP(B117,'MSAR Data'!$C$6:$BP$156,28,FALSE)," - ",VLOOKUP(B117,'MSAR Data'!$C$6:$BP$156,32,FALSE))</f>
        <v>3.46 - 3.98</v>
      </c>
      <c r="I117" s="75" t="str">
        <f>CONCATENATE(VLOOKUP(B117,'MSAR Data'!$C$6:$BP$156,33,FALSE)," - ",VLOOKUP(B117,'MSAR Data'!$C$6:$BP$156,37,FALSE))</f>
        <v>3.27 - 3.99</v>
      </c>
      <c r="J117" s="75" t="str">
        <f>CONCATENATE(VLOOKUP(B117,'MSAR Data'!$C$6:$BP$156,23,FALSE)," - ",VLOOKUP(B117,'MSAR Data'!$C$6:$BP$156,27,FALSE))</f>
        <v>509 - 520</v>
      </c>
    </row>
    <row r="118" spans="2:10" ht="16" customHeight="1">
      <c r="B118" s="56" t="s">
        <v>768</v>
      </c>
      <c r="C118" s="57" t="str">
        <f>VLOOKUP(B118,'MSAR Data'!$C$6:$E$156,2,FALSE)</f>
        <v>Houston, TX</v>
      </c>
      <c r="D118" s="56" t="str">
        <f>VLOOKUP(B118,'Admission Preferences'!$B$5:$T$155,19,FALSE)</f>
        <v>Strong preference</v>
      </c>
      <c r="E118" s="56" t="str">
        <f>VLOOKUP(B118,'MSAR Data'!$C$6:$M$156,11,FALSE)</f>
        <v>Not provided</v>
      </c>
      <c r="F118" s="56">
        <f>VLOOKUP(B118,'MSAR Data'!$C$6:$BP$156,65,FALSE)</f>
        <v>0.10000000000000009</v>
      </c>
      <c r="G118" s="56">
        <f>VLOOKUP(B118,'MSAR Data'!$C$6:$BP$156,66,FALSE)</f>
        <v>1</v>
      </c>
      <c r="H118" s="75" t="str">
        <f>CONCATENATE(VLOOKUP(B118,'MSAR Data'!$C$6:$BP$156,28,FALSE)," - ",VLOOKUP(B118,'MSAR Data'!$C$6:$BP$156,32,FALSE))</f>
        <v>3.29 - 3.91</v>
      </c>
      <c r="I118" s="75" t="str">
        <f>CONCATENATE(VLOOKUP(B118,'MSAR Data'!$C$6:$BP$156,33,FALSE)," - ",VLOOKUP(B118,'MSAR Data'!$C$6:$BP$156,37,FALSE))</f>
        <v>3.06 - 3.93</v>
      </c>
      <c r="J118" s="75" t="str">
        <f>CONCATENATE(VLOOKUP(B118,'MSAR Data'!$C$6:$BP$156,23,FALSE)," - ",VLOOKUP(B118,'MSAR Data'!$C$6:$BP$156,27,FALSE))</f>
        <v>498 - 514</v>
      </c>
    </row>
    <row r="119" spans="2:10" ht="16" customHeight="1">
      <c r="B119" s="56" t="s">
        <v>771</v>
      </c>
      <c r="C119" s="57" t="str">
        <f>VLOOKUP(B119,'MSAR Data'!$C$6:$E$156,2,FALSE)</f>
        <v>Chicago, IL</v>
      </c>
      <c r="D119" s="56" t="str">
        <f>VLOOKUP(B119,'Admission Preferences'!$B$5:$T$155,19,FALSE)</f>
        <v>Some preference</v>
      </c>
      <c r="E119" s="56" t="str">
        <f>VLOOKUP(B119,'MSAR Data'!$C$6:$M$156,11,FALSE)</f>
        <v>Yes</v>
      </c>
      <c r="F119" s="56">
        <f>VLOOKUP(B119,'MSAR Data'!$C$6:$BP$156,65,FALSE)</f>
        <v>0.29000000000000004</v>
      </c>
      <c r="G119" s="56">
        <f>VLOOKUP(B119,'MSAR Data'!$C$6:$BP$156,66,FALSE)</f>
        <v>4</v>
      </c>
      <c r="H119" s="75" t="str">
        <f>CONCATENATE(VLOOKUP(B119,'MSAR Data'!$C$6:$BP$156,28,FALSE)," - ",VLOOKUP(B119,'MSAR Data'!$C$6:$BP$156,32,FALSE))</f>
        <v>3.26 - 3.98</v>
      </c>
      <c r="I119" s="75" t="str">
        <f>CONCATENATE(VLOOKUP(B119,'MSAR Data'!$C$6:$BP$156,33,FALSE)," - ",VLOOKUP(B119,'MSAR Data'!$C$6:$BP$156,37,FALSE))</f>
        <v>3.08 - 3.99</v>
      </c>
      <c r="J119" s="75" t="str">
        <f>CONCATENATE(VLOOKUP(B119,'MSAR Data'!$C$6:$BP$156,23,FALSE)," - ",VLOOKUP(B119,'MSAR Data'!$C$6:$BP$156,27,FALSE))</f>
        <v>502 - 519</v>
      </c>
    </row>
    <row r="120" spans="2:10" ht="16" customHeight="1">
      <c r="B120" s="56" t="s">
        <v>781</v>
      </c>
      <c r="C120" s="57" t="str">
        <f>VLOOKUP(B120,'MSAR Data'!$C$6:$E$156,2,FALSE)</f>
        <v>Iowa City, IA</v>
      </c>
      <c r="D120" s="56" t="str">
        <f>VLOOKUP(B120,'Admission Preferences'!$B$5:$T$155,19,FALSE)</f>
        <v>Some preference</v>
      </c>
      <c r="E120" s="56" t="str">
        <f>VLOOKUP(B120,'MSAR Data'!$C$6:$M$156,11,FALSE)</f>
        <v>Yes</v>
      </c>
      <c r="F120" s="56">
        <f>VLOOKUP(B120,'MSAR Data'!$C$6:$BP$156,65,FALSE)</f>
        <v>0.27</v>
      </c>
      <c r="G120" s="56">
        <f>VLOOKUP(B120,'MSAR Data'!$C$6:$BP$156,66,FALSE)</f>
        <v>3</v>
      </c>
      <c r="H120" s="75" t="str">
        <f>CONCATENATE(VLOOKUP(B120,'MSAR Data'!$C$6:$BP$156,28,FALSE)," - ",VLOOKUP(B120,'MSAR Data'!$C$6:$BP$156,32,FALSE))</f>
        <v>3.53 - 4</v>
      </c>
      <c r="I120" s="75" t="str">
        <f>CONCATENATE(VLOOKUP(B120,'MSAR Data'!$C$6:$BP$156,33,FALSE)," - ",VLOOKUP(B120,'MSAR Data'!$C$6:$BP$156,37,FALSE))</f>
        <v>3.43 - 4</v>
      </c>
      <c r="J120" s="75" t="str">
        <f>CONCATENATE(VLOOKUP(B120,'MSAR Data'!$C$6:$BP$156,23,FALSE)," - ",VLOOKUP(B120,'MSAR Data'!$C$6:$BP$156,27,FALSE))</f>
        <v>509 - 523</v>
      </c>
    </row>
    <row r="121" spans="2:10" ht="16" customHeight="1">
      <c r="B121" s="56" t="s">
        <v>789</v>
      </c>
      <c r="C121" s="57" t="str">
        <f>VLOOKUP(B121,'MSAR Data'!$C$6:$E$156,2,FALSE)</f>
        <v>Kansas City, KS</v>
      </c>
      <c r="D121" s="56" t="str">
        <f>VLOOKUP(B121,'Admission Preferences'!$B$5:$T$155,19,FALSE)</f>
        <v>Some preference</v>
      </c>
      <c r="E121" s="56" t="str">
        <f>VLOOKUP(B121,'MSAR Data'!$C$6:$M$156,11,FALSE)</f>
        <v>Yes</v>
      </c>
      <c r="F121" s="56">
        <f>VLOOKUP(B121,'MSAR Data'!$C$6:$BP$156,65,FALSE)</f>
        <v>0.30000000000000027</v>
      </c>
      <c r="G121" s="56">
        <f>VLOOKUP(B121,'MSAR Data'!$C$6:$BP$156,66,FALSE)</f>
        <v>4</v>
      </c>
      <c r="H121" s="75" t="str">
        <f>CONCATENATE(VLOOKUP(B121,'MSAR Data'!$C$6:$BP$156,28,FALSE)," - ",VLOOKUP(B121,'MSAR Data'!$C$6:$BP$156,32,FALSE))</f>
        <v>3.56 - 4</v>
      </c>
      <c r="I121" s="75" t="str">
        <f>CONCATENATE(VLOOKUP(B121,'MSAR Data'!$C$6:$BP$156,33,FALSE)," - ",VLOOKUP(B121,'MSAR Data'!$C$6:$BP$156,37,FALSE))</f>
        <v>3.36 - 4</v>
      </c>
      <c r="J121" s="75" t="str">
        <f>CONCATENATE(VLOOKUP(B121,'MSAR Data'!$C$6:$BP$156,23,FALSE)," - ",VLOOKUP(B121,'MSAR Data'!$C$6:$BP$156,27,FALSE))</f>
        <v>503 - 519</v>
      </c>
    </row>
    <row r="122" spans="2:10" ht="16" customHeight="1">
      <c r="B122" s="56" t="s">
        <v>798</v>
      </c>
      <c r="C122" s="57" t="str">
        <f>VLOOKUP(B122,'MSAR Data'!$C$6:$E$156,2,FALSE)</f>
        <v>Lexington, KY</v>
      </c>
      <c r="D122" s="56" t="str">
        <f>VLOOKUP(B122,'Admission Preferences'!$B$5:$T$155,19,FALSE)</f>
        <v>Strong preference</v>
      </c>
      <c r="E122" s="56" t="str">
        <f>VLOOKUP(B122,'MSAR Data'!$C$6:$M$156,11,FALSE)</f>
        <v>Yes</v>
      </c>
      <c r="F122" s="56">
        <f>VLOOKUP(B122,'MSAR Data'!$C$6:$BP$156,65,FALSE)</f>
        <v>0.31000000000000005</v>
      </c>
      <c r="G122" s="56">
        <f>VLOOKUP(B122,'MSAR Data'!$C$6:$BP$156,66,FALSE)</f>
        <v>3</v>
      </c>
      <c r="H122" s="75" t="str">
        <f>CONCATENATE(VLOOKUP(B122,'MSAR Data'!$C$6:$BP$156,28,FALSE)," - ",VLOOKUP(B122,'MSAR Data'!$C$6:$BP$156,32,FALSE))</f>
        <v>3.48 - 4</v>
      </c>
      <c r="I122" s="75" t="str">
        <f>CONCATENATE(VLOOKUP(B122,'MSAR Data'!$C$6:$BP$156,33,FALSE)," - ",VLOOKUP(B122,'MSAR Data'!$C$6:$BP$156,37,FALSE))</f>
        <v>3.26 - 4</v>
      </c>
      <c r="J122" s="75" t="str">
        <f>CONCATENATE(VLOOKUP(B122,'MSAR Data'!$C$6:$BP$156,23,FALSE)," - ",VLOOKUP(B122,'MSAR Data'!$C$6:$BP$156,27,FALSE))</f>
        <v>500 - 516</v>
      </c>
    </row>
    <row r="123" spans="2:10" ht="16" customHeight="1">
      <c r="B123" s="56" t="s">
        <v>804</v>
      </c>
      <c r="C123" s="57" t="str">
        <f>VLOOKUP(B123,'MSAR Data'!$C$6:$E$156,2,FALSE)</f>
        <v>Louisville, KY</v>
      </c>
      <c r="D123" s="56" t="str">
        <f>VLOOKUP(B123,'Admission Preferences'!$B$5:$T$155,19,FALSE)</f>
        <v>Strong preference</v>
      </c>
      <c r="E123" s="56" t="str">
        <f>VLOOKUP(B123,'MSAR Data'!$C$6:$M$156,11,FALSE)</f>
        <v>Yes</v>
      </c>
      <c r="F123" s="56">
        <f>VLOOKUP(B123,'MSAR Data'!$C$6:$BP$156,65,FALSE)</f>
        <v>0.35999999999999988</v>
      </c>
      <c r="G123" s="56">
        <f>VLOOKUP(B123,'MSAR Data'!$C$6:$BP$156,66,FALSE)</f>
        <v>4</v>
      </c>
      <c r="H123" s="75" t="str">
        <f>CONCATENATE(VLOOKUP(B123,'MSAR Data'!$C$6:$BP$156,28,FALSE)," - ",VLOOKUP(B123,'MSAR Data'!$C$6:$BP$156,32,FALSE))</f>
        <v>3.27 - 3.98</v>
      </c>
      <c r="I123" s="75" t="str">
        <f>CONCATENATE(VLOOKUP(B123,'MSAR Data'!$C$6:$BP$156,33,FALSE)," - ",VLOOKUP(B123,'MSAR Data'!$C$6:$BP$156,37,FALSE))</f>
        <v>3.06 - 3.99</v>
      </c>
      <c r="J123" s="75" t="str">
        <f>CONCATENATE(VLOOKUP(B123,'MSAR Data'!$C$6:$BP$156,23,FALSE)," - ",VLOOKUP(B123,'MSAR Data'!$C$6:$BP$156,27,FALSE))</f>
        <v>501 - 516</v>
      </c>
    </row>
    <row r="124" spans="2:10" ht="16" customHeight="1">
      <c r="B124" s="56" t="s">
        <v>814</v>
      </c>
      <c r="C124" s="57" t="str">
        <f>VLOOKUP(B124,'MSAR Data'!$C$6:$E$156,2,FALSE)</f>
        <v>Baltimore, MD</v>
      </c>
      <c r="D124" s="56" t="str">
        <f>VLOOKUP(B124,'Admission Preferences'!$B$5:$T$155,19,FALSE)</f>
        <v>Some preference</v>
      </c>
      <c r="E124" s="56" t="str">
        <f>VLOOKUP(B124,'MSAR Data'!$C$6:$M$156,11,FALSE)</f>
        <v>Yes</v>
      </c>
      <c r="F124" s="56">
        <f>VLOOKUP(B124,'MSAR Data'!$C$6:$BP$156,65,FALSE)</f>
        <v>0.1599999999999997</v>
      </c>
      <c r="G124" s="56">
        <f>VLOOKUP(B124,'MSAR Data'!$C$6:$BP$156,66,FALSE)</f>
        <v>3</v>
      </c>
      <c r="H124" s="75" t="str">
        <f>CONCATENATE(VLOOKUP(B124,'MSAR Data'!$C$6:$BP$156,28,FALSE)," - ",VLOOKUP(B124,'MSAR Data'!$C$6:$BP$156,32,FALSE))</f>
        <v>3.6 - 3.97</v>
      </c>
      <c r="I124" s="75" t="str">
        <f>CONCATENATE(VLOOKUP(B124,'MSAR Data'!$C$6:$BP$156,33,FALSE)," - ",VLOOKUP(B124,'MSAR Data'!$C$6:$BP$156,37,FALSE))</f>
        <v>3.47 - 3.98</v>
      </c>
      <c r="J124" s="75" t="str">
        <f>CONCATENATE(VLOOKUP(B124,'MSAR Data'!$C$6:$BP$156,23,FALSE)," - ",VLOOKUP(B124,'MSAR Data'!$C$6:$BP$156,27,FALSE))</f>
        <v>507 - 521</v>
      </c>
    </row>
    <row r="125" spans="2:10" ht="16" customHeight="1">
      <c r="B125" s="56" t="s">
        <v>821</v>
      </c>
      <c r="C125" s="57" t="str">
        <f>VLOOKUP(B125,'MSAR Data'!$C$6:$E$156,2,FALSE)</f>
        <v>Worcester, MA</v>
      </c>
      <c r="D125" s="56" t="str">
        <f>VLOOKUP(B125,'Admission Preferences'!$B$5:$T$155,19,FALSE)</f>
        <v>Some preference</v>
      </c>
      <c r="E125" s="56" t="str">
        <f>VLOOKUP(B125,'MSAR Data'!$C$6:$M$156,11,FALSE)</f>
        <v>No</v>
      </c>
      <c r="F125" s="56">
        <f>VLOOKUP(B125,'MSAR Data'!$C$6:$BP$156,65,FALSE)</f>
        <v>0.19999999999999973</v>
      </c>
      <c r="G125" s="56">
        <f>VLOOKUP(B125,'MSAR Data'!$C$6:$BP$156,66,FALSE)</f>
        <v>2</v>
      </c>
      <c r="H125" s="75" t="str">
        <f>CONCATENATE(VLOOKUP(B125,'MSAR Data'!$C$6:$BP$156,28,FALSE)," - ",VLOOKUP(B125,'MSAR Data'!$C$6:$BP$156,32,FALSE))</f>
        <v>3.56 - 3.97</v>
      </c>
      <c r="I125" s="75" t="str">
        <f>CONCATENATE(VLOOKUP(B125,'MSAR Data'!$C$6:$BP$156,33,FALSE)," - ",VLOOKUP(B125,'MSAR Data'!$C$6:$BP$156,37,FALSE))</f>
        <v>3.41 - 3.98</v>
      </c>
      <c r="J125" s="75" t="str">
        <f>CONCATENATE(VLOOKUP(B125,'MSAR Data'!$C$6:$BP$156,23,FALSE)," - ",VLOOKUP(B125,'MSAR Data'!$C$6:$BP$156,27,FALSE))</f>
        <v>510 - 522</v>
      </c>
    </row>
    <row r="126" spans="2:10" ht="16" customHeight="1">
      <c r="B126" s="56" t="s">
        <v>828</v>
      </c>
      <c r="C126" s="57" t="str">
        <f>VLOOKUP(B126,'MSAR Data'!$C$6:$E$156,2,FALSE)</f>
        <v>Miami, FL</v>
      </c>
      <c r="D126" s="56" t="str">
        <f>VLOOKUP(B126,'Admission Preferences'!$B$5:$T$155,19,FALSE)</f>
        <v>No preference</v>
      </c>
      <c r="E126" s="56" t="str">
        <f>VLOOKUP(B126,'MSAR Data'!$C$6:$M$156,11,FALSE)</f>
        <v>Yes</v>
      </c>
      <c r="F126" s="56">
        <f>VLOOKUP(B126,'MSAR Data'!$C$6:$BP$156,65,FALSE)</f>
        <v>0.18999999999999995</v>
      </c>
      <c r="G126" s="56">
        <f>VLOOKUP(B126,'MSAR Data'!$C$6:$BP$156,66,FALSE)</f>
        <v>2</v>
      </c>
      <c r="H126" s="75" t="str">
        <f>CONCATENATE(VLOOKUP(B126,'MSAR Data'!$C$6:$BP$156,28,FALSE)," - ",VLOOKUP(B126,'MSAR Data'!$C$6:$BP$156,32,FALSE))</f>
        <v>3.5 - 3.98</v>
      </c>
      <c r="I126" s="75" t="str">
        <f>CONCATENATE(VLOOKUP(B126,'MSAR Data'!$C$6:$BP$156,33,FALSE)," - ",VLOOKUP(B126,'MSAR Data'!$C$6:$BP$156,37,FALSE))</f>
        <v>3.36 - 3.98</v>
      </c>
      <c r="J126" s="75" t="str">
        <f>CONCATENATE(VLOOKUP(B126,'MSAR Data'!$C$6:$BP$156,23,FALSE)," - ",VLOOKUP(B126,'MSAR Data'!$C$6:$BP$156,27,FALSE))</f>
        <v>510 - 519</v>
      </c>
    </row>
    <row r="127" spans="2:10" ht="16" customHeight="1">
      <c r="B127" s="56" t="s">
        <v>835</v>
      </c>
      <c r="C127" s="57" t="str">
        <f>VLOOKUP(B127,'MSAR Data'!$C$6:$E$156,2,FALSE)</f>
        <v>Ann Arbor, MI</v>
      </c>
      <c r="D127" s="56" t="str">
        <f>VLOOKUP(B127,'Admission Preferences'!$B$5:$T$155,19,FALSE)</f>
        <v>No preference</v>
      </c>
      <c r="E127" s="56" t="str">
        <f>VLOOKUP(B127,'MSAR Data'!$C$6:$M$156,11,FALSE)</f>
        <v>Yes</v>
      </c>
      <c r="F127" s="56">
        <f>VLOOKUP(B127,'MSAR Data'!$C$6:$BP$156,65,FALSE)</f>
        <v>0.18999999999999995</v>
      </c>
      <c r="G127" s="56">
        <f>VLOOKUP(B127,'MSAR Data'!$C$6:$BP$156,66,FALSE)</f>
        <v>3</v>
      </c>
      <c r="H127" s="75" t="str">
        <f>CONCATENATE(VLOOKUP(B127,'MSAR Data'!$C$6:$BP$156,28,FALSE)," - ",VLOOKUP(B127,'MSAR Data'!$C$6:$BP$156,32,FALSE))</f>
        <v>3.58 - 3.99</v>
      </c>
      <c r="I127" s="75" t="str">
        <f>CONCATENATE(VLOOKUP(B127,'MSAR Data'!$C$6:$BP$156,33,FALSE)," - ",VLOOKUP(B127,'MSAR Data'!$C$6:$BP$156,37,FALSE))</f>
        <v>3.49 - 4</v>
      </c>
      <c r="J127" s="75" t="str">
        <f>CONCATENATE(VLOOKUP(B127,'MSAR Data'!$C$6:$BP$156,23,FALSE)," - ",VLOOKUP(B127,'MSAR Data'!$C$6:$BP$156,27,FALSE))</f>
        <v>512 - 524</v>
      </c>
    </row>
    <row r="128" spans="2:10" ht="16" customHeight="1">
      <c r="B128" s="56" t="s">
        <v>841</v>
      </c>
      <c r="C128" s="57" t="str">
        <f>VLOOKUP(B128,'MSAR Data'!$C$6:$E$156,2,FALSE)</f>
        <v>Minneapolis, MN</v>
      </c>
      <c r="D128" s="56" t="str">
        <f>VLOOKUP(B128,'Admission Preferences'!$B$5:$T$155,19,FALSE)</f>
        <v>Some preference</v>
      </c>
      <c r="E128" s="56" t="str">
        <f>VLOOKUP(B128,'MSAR Data'!$C$6:$M$156,11,FALSE)</f>
        <v>Yes</v>
      </c>
      <c r="F128" s="56">
        <f>VLOOKUP(B128,'MSAR Data'!$C$6:$BP$156,65,FALSE)</f>
        <v>0.22999999999999998</v>
      </c>
      <c r="G128" s="56">
        <f>VLOOKUP(B128,'MSAR Data'!$C$6:$BP$156,66,FALSE)</f>
        <v>6</v>
      </c>
      <c r="H128" s="75" t="str">
        <f>CONCATENATE(VLOOKUP(B128,'MSAR Data'!$C$6:$BP$156,28,FALSE)," - ",VLOOKUP(B128,'MSAR Data'!$C$6:$BP$156,32,FALSE))</f>
        <v>3.45 - 3.98</v>
      </c>
      <c r="I128" s="75" t="str">
        <f>CONCATENATE(VLOOKUP(B128,'MSAR Data'!$C$6:$BP$156,33,FALSE)," - ",VLOOKUP(B128,'MSAR Data'!$C$6:$BP$156,37,FALSE))</f>
        <v>3.25 - 3.99</v>
      </c>
      <c r="J128" s="75" t="str">
        <f>CONCATENATE(VLOOKUP(B128,'MSAR Data'!$C$6:$BP$156,23,FALSE)," - ",VLOOKUP(B128,'MSAR Data'!$C$6:$BP$156,27,FALSE))</f>
        <v>501 - 520</v>
      </c>
    </row>
    <row r="129" spans="2:10" ht="16" customHeight="1">
      <c r="B129" s="56" t="s">
        <v>849</v>
      </c>
      <c r="C129" s="57" t="str">
        <f>VLOOKUP(B129,'MSAR Data'!$C$6:$E$156,2,FALSE)</f>
        <v>Jackson, MS</v>
      </c>
      <c r="D129" s="56" t="str">
        <f>VLOOKUP(B129,'Admission Preferences'!$B$5:$T$155,19,FALSE)</f>
        <v>Strong preference</v>
      </c>
      <c r="E129" s="56" t="str">
        <f>VLOOKUP(B129,'MSAR Data'!$C$6:$M$156,11,FALSE)</f>
        <v>Yes</v>
      </c>
      <c r="F129" s="56">
        <f>VLOOKUP(B129,'MSAR Data'!$C$6:$BP$156,65,FALSE)</f>
        <v>0.31999999999999984</v>
      </c>
      <c r="G129" s="56">
        <f>VLOOKUP(B129,'MSAR Data'!$C$6:$BP$156,66,FALSE)</f>
        <v>4</v>
      </c>
      <c r="H129" s="75" t="str">
        <f>CONCATENATE(VLOOKUP(B129,'MSAR Data'!$C$6:$BP$156,28,FALSE)," - ",VLOOKUP(B129,'MSAR Data'!$C$6:$BP$156,32,FALSE))</f>
        <v>3.4 - 4</v>
      </c>
      <c r="I129" s="75" t="str">
        <f>CONCATENATE(VLOOKUP(B129,'MSAR Data'!$C$6:$BP$156,33,FALSE)," - ",VLOOKUP(B129,'MSAR Data'!$C$6:$BP$156,37,FALSE))</f>
        <v>3.24 - 4</v>
      </c>
      <c r="J129" s="75" t="str">
        <f>CONCATENATE(VLOOKUP(B129,'MSAR Data'!$C$6:$BP$156,23,FALSE)," - ",VLOOKUP(B129,'MSAR Data'!$C$6:$BP$156,27,FALSE))</f>
        <v>499 - 516</v>
      </c>
    </row>
    <row r="130" spans="2:10" ht="16" customHeight="1">
      <c r="B130" s="56" t="s">
        <v>854</v>
      </c>
      <c r="C130" s="57" t="str">
        <f>VLOOKUP(B130,'MSAR Data'!$C$6:$E$156,2,FALSE)</f>
        <v>Columbia, MO</v>
      </c>
      <c r="D130" s="56" t="str">
        <f>VLOOKUP(B130,'Admission Preferences'!$B$5:$T$155,19,FALSE)</f>
        <v>Strong preference</v>
      </c>
      <c r="E130" s="56" t="str">
        <f>VLOOKUP(B130,'MSAR Data'!$C$6:$M$156,11,FALSE)</f>
        <v>Yes</v>
      </c>
      <c r="F130" s="56">
        <f>VLOOKUP(B130,'MSAR Data'!$C$6:$BP$156,65,FALSE)</f>
        <v>0.21999999999999975</v>
      </c>
      <c r="G130" s="56">
        <f>VLOOKUP(B130,'MSAR Data'!$C$6:$BP$156,66,FALSE)</f>
        <v>3</v>
      </c>
      <c r="H130" s="75" t="str">
        <f>CONCATENATE(VLOOKUP(B130,'MSAR Data'!$C$6:$BP$156,28,FALSE)," - ",VLOOKUP(B130,'MSAR Data'!$C$6:$BP$156,32,FALSE))</f>
        <v>3.5 - 4</v>
      </c>
      <c r="I130" s="75" t="str">
        <f>CONCATENATE(VLOOKUP(B130,'MSAR Data'!$C$6:$BP$156,33,FALSE)," - ",VLOOKUP(B130,'MSAR Data'!$C$6:$BP$156,37,FALSE))</f>
        <v>3.41 - 4</v>
      </c>
      <c r="J130" s="75" t="str">
        <f>CONCATENATE(VLOOKUP(B130,'MSAR Data'!$C$6:$BP$156,23,FALSE)," - ",VLOOKUP(B130,'MSAR Data'!$C$6:$BP$156,27,FALSE))</f>
        <v>502 - 520</v>
      </c>
    </row>
    <row r="131" spans="2:10" ht="16" customHeight="1">
      <c r="B131" s="56" t="s">
        <v>865</v>
      </c>
      <c r="C131" s="57" t="str">
        <f>VLOOKUP(B131,'MSAR Data'!$C$6:$E$156,2,FALSE)</f>
        <v>Kansas City, MO</v>
      </c>
      <c r="D131" s="56" t="str">
        <f>VLOOKUP(B131,'Admission Preferences'!$B$5:$T$155,19,FALSE)</f>
        <v>Strong preference</v>
      </c>
      <c r="E131" s="56" t="str">
        <f>VLOOKUP(B131,'MSAR Data'!$C$6:$M$156,11,FALSE)</f>
        <v>Yes</v>
      </c>
      <c r="F131" s="56">
        <f>VLOOKUP(B131,'MSAR Data'!$C$6:$BP$156,65,FALSE)</f>
        <v>0.22999999999999998</v>
      </c>
      <c r="G131" s="56">
        <f>VLOOKUP(B131,'MSAR Data'!$C$6:$BP$156,66,FALSE)</f>
        <v>4</v>
      </c>
      <c r="H131" s="75" t="str">
        <f>CONCATENATE(VLOOKUP(B131,'MSAR Data'!$C$6:$BP$156,28,FALSE)," - ",VLOOKUP(B131,'MSAR Data'!$C$6:$BP$156,32,FALSE))</f>
        <v>3.63 - 3.99</v>
      </c>
      <c r="I131" s="75" t="str">
        <f>CONCATENATE(VLOOKUP(B131,'MSAR Data'!$C$6:$BP$156,33,FALSE)," - ",VLOOKUP(B131,'MSAR Data'!$C$6:$BP$156,37,FALSE))</f>
        <v>3.46 - 4</v>
      </c>
      <c r="J131" s="75" t="str">
        <f>CONCATENATE(VLOOKUP(B131,'MSAR Data'!$C$6:$BP$156,23,FALSE)," - ",VLOOKUP(B131,'MSAR Data'!$C$6:$BP$156,27,FALSE))</f>
        <v>504 - 517</v>
      </c>
    </row>
    <row r="132" spans="2:10" ht="16" customHeight="1">
      <c r="B132" s="56" t="s">
        <v>871</v>
      </c>
      <c r="C132" s="57" t="str">
        <f>VLOOKUP(B132,'MSAR Data'!$C$6:$E$156,2,FALSE)</f>
        <v>Omaha, NE</v>
      </c>
      <c r="D132" s="56" t="str">
        <f>VLOOKUP(B132,'Admission Preferences'!$B$5:$T$155,19,FALSE)</f>
        <v>Strong preference</v>
      </c>
      <c r="E132" s="56" t="str">
        <f>VLOOKUP(B132,'MSAR Data'!$C$6:$M$156,11,FALSE)</f>
        <v>Yes</v>
      </c>
      <c r="F132" s="56">
        <f>VLOOKUP(B132,'MSAR Data'!$C$6:$BP$156,65,FALSE)</f>
        <v>0.24000000000000021</v>
      </c>
      <c r="G132" s="56">
        <f>VLOOKUP(B132,'MSAR Data'!$C$6:$BP$156,66,FALSE)</f>
        <v>3</v>
      </c>
      <c r="H132" s="75" t="str">
        <f>CONCATENATE(VLOOKUP(B132,'MSAR Data'!$C$6:$BP$156,28,FALSE)," - ",VLOOKUP(B132,'MSAR Data'!$C$6:$BP$156,32,FALSE))</f>
        <v>3.63 - 4</v>
      </c>
      <c r="I132" s="75" t="str">
        <f>CONCATENATE(VLOOKUP(B132,'MSAR Data'!$C$6:$BP$156,33,FALSE)," - ",VLOOKUP(B132,'MSAR Data'!$C$6:$BP$156,37,FALSE))</f>
        <v>3.44 - 4</v>
      </c>
      <c r="J132" s="75" t="str">
        <f>CONCATENATE(VLOOKUP(B132,'MSAR Data'!$C$6:$BP$156,23,FALSE)," - ",VLOOKUP(B132,'MSAR Data'!$C$6:$BP$156,27,FALSE))</f>
        <v>507 - 519</v>
      </c>
    </row>
    <row r="133" spans="2:10" ht="16" customHeight="1">
      <c r="B133" s="56" t="s">
        <v>877</v>
      </c>
      <c r="C133" s="57" t="str">
        <f>VLOOKUP(B133,'MSAR Data'!$C$6:$E$156,2,FALSE)</f>
        <v>Reno, NV</v>
      </c>
      <c r="D133" s="56" t="str">
        <f>VLOOKUP(B133,'Admission Preferences'!$B$5:$T$155,19,FALSE)</f>
        <v>Strong preference</v>
      </c>
      <c r="E133" s="56" t="str">
        <f>VLOOKUP(B133,'MSAR Data'!$C$6:$M$156,11,FALSE)</f>
        <v>Yes</v>
      </c>
      <c r="F133" s="56">
        <f>VLOOKUP(B133,'MSAR Data'!$C$6:$BP$156,65,FALSE)</f>
        <v>0.28000000000000025</v>
      </c>
      <c r="G133" s="56">
        <f>VLOOKUP(B133,'MSAR Data'!$C$6:$BP$156,66,FALSE)</f>
        <v>4</v>
      </c>
      <c r="H133" s="75" t="str">
        <f>CONCATENATE(VLOOKUP(B133,'MSAR Data'!$C$6:$BP$156,28,FALSE)," - ",VLOOKUP(B133,'MSAR Data'!$C$6:$BP$156,32,FALSE))</f>
        <v>3.3 - 3.99</v>
      </c>
      <c r="I133" s="75" t="str">
        <f>CONCATENATE(VLOOKUP(B133,'MSAR Data'!$C$6:$BP$156,33,FALSE)," - ",VLOOKUP(B133,'MSAR Data'!$C$6:$BP$156,37,FALSE))</f>
        <v>3.11 - 3.99</v>
      </c>
      <c r="J133" s="75" t="str">
        <f>CONCATENATE(VLOOKUP(B133,'MSAR Data'!$C$6:$BP$156,23,FALSE)," - ",VLOOKUP(B133,'MSAR Data'!$C$6:$BP$156,27,FALSE))</f>
        <v>501 - 516</v>
      </c>
    </row>
    <row r="134" spans="2:10" ht="16" customHeight="1">
      <c r="B134" s="56" t="s">
        <v>886</v>
      </c>
      <c r="C134" s="57" t="str">
        <f>VLOOKUP(B134,'MSAR Data'!$C$6:$E$156,2,FALSE)</f>
        <v>Albuquerque, NM</v>
      </c>
      <c r="D134" s="56" t="str">
        <f>VLOOKUP(B134,'Admission Preferences'!$B$5:$T$155,19,FALSE)</f>
        <v>Strong preference</v>
      </c>
      <c r="E134" s="56" t="str">
        <f>VLOOKUP(B134,'MSAR Data'!$C$6:$M$156,11,FALSE)</f>
        <v>No</v>
      </c>
      <c r="F134" s="56">
        <f>VLOOKUP(B134,'MSAR Data'!$C$6:$BP$156,65,FALSE)</f>
        <v>0.29999999999999982</v>
      </c>
      <c r="G134" s="56">
        <f>VLOOKUP(B134,'MSAR Data'!$C$6:$BP$156,66,FALSE)</f>
        <v>3</v>
      </c>
      <c r="H134" s="75" t="str">
        <f>CONCATENATE(VLOOKUP(B134,'MSAR Data'!$C$6:$BP$156,28,FALSE)," - ",VLOOKUP(B134,'MSAR Data'!$C$6:$BP$156,32,FALSE))</f>
        <v>3.21 - 3.99</v>
      </c>
      <c r="I134" s="75" t="str">
        <f>CONCATENATE(VLOOKUP(B134,'MSAR Data'!$C$6:$BP$156,33,FALSE)," - ",VLOOKUP(B134,'MSAR Data'!$C$6:$BP$156,37,FALSE))</f>
        <v>2.99 - 3.99</v>
      </c>
      <c r="J134" s="75" t="str">
        <f>CONCATENATE(VLOOKUP(B134,'MSAR Data'!$C$6:$BP$156,23,FALSE)," - ",VLOOKUP(B134,'MSAR Data'!$C$6:$BP$156,27,FALSE))</f>
        <v>498 - 515</v>
      </c>
    </row>
    <row r="135" spans="2:10" ht="16" customHeight="1">
      <c r="B135" s="56" t="s">
        <v>895</v>
      </c>
      <c r="C135" s="57" t="str">
        <f>VLOOKUP(B135,'MSAR Data'!$C$6:$E$156,2,FALSE)</f>
        <v>Chapel Hill, NC</v>
      </c>
      <c r="D135" s="56" t="str">
        <f>VLOOKUP(B135,'Admission Preferences'!$B$5:$T$155,19,FALSE)</f>
        <v>Strong preference</v>
      </c>
      <c r="E135" s="56" t="str">
        <f>VLOOKUP(B135,'MSAR Data'!$C$6:$M$156,11,FALSE)</f>
        <v>Yes</v>
      </c>
      <c r="F135" s="56">
        <f>VLOOKUP(B135,'MSAR Data'!$C$6:$BP$156,65,FALSE)</f>
        <v>0.20000000000000018</v>
      </c>
      <c r="G135" s="56">
        <f>VLOOKUP(B135,'MSAR Data'!$C$6:$BP$156,66,FALSE)</f>
        <v>6</v>
      </c>
      <c r="H135" s="75" t="str">
        <f>CONCATENATE(VLOOKUP(B135,'MSAR Data'!$C$6:$BP$156,28,FALSE)," - ",VLOOKUP(B135,'MSAR Data'!$C$6:$BP$156,32,FALSE))</f>
        <v>3.46 - 3.97</v>
      </c>
      <c r="I135" s="75" t="str">
        <f>CONCATENATE(VLOOKUP(B135,'MSAR Data'!$C$6:$BP$156,33,FALSE)," - ",VLOOKUP(B135,'MSAR Data'!$C$6:$BP$156,37,FALSE))</f>
        <v>3.3 - 3.98</v>
      </c>
      <c r="J135" s="75" t="str">
        <f>CONCATENATE(VLOOKUP(B135,'MSAR Data'!$C$6:$BP$156,23,FALSE)," - ",VLOOKUP(B135,'MSAR Data'!$C$6:$BP$156,27,FALSE))</f>
        <v>504 - 521</v>
      </c>
    </row>
    <row r="136" spans="2:10" ht="16" customHeight="1">
      <c r="B136" s="56" t="s">
        <v>900</v>
      </c>
      <c r="C136" s="57" t="str">
        <f>VLOOKUP(B136,'MSAR Data'!$C$6:$E$156,2,FALSE)</f>
        <v>Grand Forks, ND</v>
      </c>
      <c r="D136" s="56" t="str">
        <f>VLOOKUP(B136,'Admission Preferences'!$B$5:$T$155,19,FALSE)</f>
        <v>Strong preference</v>
      </c>
      <c r="E136" s="56" t="str">
        <f>VLOOKUP(B136,'MSAR Data'!$C$6:$M$156,11,FALSE)</f>
        <v>Yes</v>
      </c>
      <c r="F136" s="56">
        <f>VLOOKUP(B136,'MSAR Data'!$C$6:$BP$156,65,FALSE)</f>
        <v>0.25</v>
      </c>
      <c r="G136" s="56">
        <f>VLOOKUP(B136,'MSAR Data'!$C$6:$BP$156,66,FALSE)</f>
        <v>3</v>
      </c>
      <c r="H136" s="75" t="str">
        <f>CONCATENATE(VLOOKUP(B136,'MSAR Data'!$C$6:$BP$156,28,FALSE)," - ",VLOOKUP(B136,'MSAR Data'!$C$6:$BP$156,32,FALSE))</f>
        <v>3.65 - 4</v>
      </c>
      <c r="I136" s="75" t="str">
        <f>CONCATENATE(VLOOKUP(B136,'MSAR Data'!$C$6:$BP$156,33,FALSE)," - ",VLOOKUP(B136,'MSAR Data'!$C$6:$BP$156,37,FALSE))</f>
        <v>3.41 - 4</v>
      </c>
      <c r="J136" s="75" t="str">
        <f>CONCATENATE(VLOOKUP(B136,'MSAR Data'!$C$6:$BP$156,23,FALSE)," - ",VLOOKUP(B136,'MSAR Data'!$C$6:$BP$156,27,FALSE))</f>
        <v>501 - 515</v>
      </c>
    </row>
    <row r="137" spans="2:10" ht="16" customHeight="1">
      <c r="B137" s="56" t="s">
        <v>908</v>
      </c>
      <c r="C137" s="57" t="str">
        <f>VLOOKUP(B137,'MSAR Data'!$C$6:$E$156,2,FALSE)</f>
        <v>Oklahoma City, OK</v>
      </c>
      <c r="D137" s="56" t="str">
        <f>VLOOKUP(B137,'Admission Preferences'!$B$5:$T$155,19,FALSE)</f>
        <v>Strong preference</v>
      </c>
      <c r="E137" s="56" t="str">
        <f>VLOOKUP(B137,'MSAR Data'!$C$6:$M$156,11,FALSE)</f>
        <v>Not provided</v>
      </c>
      <c r="F137" s="56">
        <f>VLOOKUP(B137,'MSAR Data'!$C$6:$BP$156,65,FALSE)</f>
        <v>0.25</v>
      </c>
      <c r="G137" s="56">
        <f>VLOOKUP(B137,'MSAR Data'!$C$6:$BP$156,66,FALSE)</f>
        <v>2</v>
      </c>
      <c r="H137" s="75" t="str">
        <f>CONCATENATE(VLOOKUP(B137,'MSAR Data'!$C$6:$BP$156,28,FALSE)," - ",VLOOKUP(B137,'MSAR Data'!$C$6:$BP$156,32,FALSE))</f>
        <v>3.53 - 4</v>
      </c>
      <c r="I137" s="75" t="str">
        <f>CONCATENATE(VLOOKUP(B137,'MSAR Data'!$C$6:$BP$156,33,FALSE)," - ",VLOOKUP(B137,'MSAR Data'!$C$6:$BP$156,37,FALSE))</f>
        <v>3.37 - 4</v>
      </c>
      <c r="J137" s="75" t="str">
        <f>CONCATENATE(VLOOKUP(B137,'MSAR Data'!$C$6:$BP$156,23,FALSE)," - ",VLOOKUP(B137,'MSAR Data'!$C$6:$BP$156,27,FALSE))</f>
        <v>504 - 521</v>
      </c>
    </row>
    <row r="138" spans="2:10" ht="16" customHeight="1">
      <c r="B138" s="56" t="s">
        <v>916</v>
      </c>
      <c r="C138" s="57" t="str">
        <f>VLOOKUP(B138,'MSAR Data'!$C$6:$E$156,2,FALSE)</f>
        <v>Pittsburgh, PA</v>
      </c>
      <c r="D138" s="56" t="str">
        <f>VLOOKUP(B138,'Admission Preferences'!$B$5:$T$155,19,FALSE)</f>
        <v>No preference</v>
      </c>
      <c r="E138" s="56" t="str">
        <f>VLOOKUP(B138,'MSAR Data'!$C$6:$M$156,11,FALSE)</f>
        <v>Not provided</v>
      </c>
      <c r="F138" s="56">
        <f>VLOOKUP(B138,'MSAR Data'!$C$6:$BP$156,65,FALSE)</f>
        <v>0.20999999999999996</v>
      </c>
      <c r="G138" s="56">
        <f>VLOOKUP(B138,'MSAR Data'!$C$6:$BP$156,66,FALSE)</f>
        <v>5</v>
      </c>
      <c r="H138" s="75" t="str">
        <f>CONCATENATE(VLOOKUP(B138,'MSAR Data'!$C$6:$BP$156,28,FALSE)," - ",VLOOKUP(B138,'MSAR Data'!$C$6:$BP$156,32,FALSE))</f>
        <v>3.59 - 3.99</v>
      </c>
      <c r="I138" s="75" t="str">
        <f>CONCATENATE(VLOOKUP(B138,'MSAR Data'!$C$6:$BP$156,33,FALSE)," - ",VLOOKUP(B138,'MSAR Data'!$C$6:$BP$156,37,FALSE))</f>
        <v>3.46 - 4</v>
      </c>
      <c r="J138" s="75" t="str">
        <f>CONCATENATE(VLOOKUP(B138,'MSAR Data'!$C$6:$BP$156,23,FALSE)," - ",VLOOKUP(B138,'MSAR Data'!$C$6:$BP$156,27,FALSE))</f>
        <v>508 - 523</v>
      </c>
    </row>
    <row r="139" spans="2:10" ht="16" customHeight="1">
      <c r="B139" s="56" t="s">
        <v>920</v>
      </c>
      <c r="C139" s="57" t="str">
        <f>VLOOKUP(B139,'MSAR Data'!$C$6:$E$156,2,FALSE)</f>
        <v>Rochester, NY</v>
      </c>
      <c r="D139" s="56" t="str">
        <f>VLOOKUP(B139,'Admission Preferences'!$B$5:$T$155,19,FALSE)</f>
        <v>No preference</v>
      </c>
      <c r="E139" s="56" t="str">
        <f>VLOOKUP(B139,'MSAR Data'!$C$6:$M$156,11,FALSE)</f>
        <v>No</v>
      </c>
      <c r="F139" s="56">
        <f>VLOOKUP(B139,'MSAR Data'!$C$6:$BP$156,65,FALSE)</f>
        <v>0.16000000000000014</v>
      </c>
      <c r="G139" s="56">
        <f>VLOOKUP(B139,'MSAR Data'!$C$6:$BP$156,66,FALSE)</f>
        <v>4</v>
      </c>
      <c r="H139" s="75" t="str">
        <f>CONCATENATE(VLOOKUP(B139,'MSAR Data'!$C$6:$BP$156,28,FALSE)," - ",VLOOKUP(B139,'MSAR Data'!$C$6:$BP$156,32,FALSE))</f>
        <v>3.62 - 3.99</v>
      </c>
      <c r="I139" s="75" t="str">
        <f>CONCATENATE(VLOOKUP(B139,'MSAR Data'!$C$6:$BP$156,33,FALSE)," - ",VLOOKUP(B139,'MSAR Data'!$C$6:$BP$156,37,FALSE))</f>
        <v>3.5 - 4</v>
      </c>
      <c r="J139" s="75" t="str">
        <f>CONCATENATE(VLOOKUP(B139,'MSAR Data'!$C$6:$BP$156,23,FALSE)," - ",VLOOKUP(B139,'MSAR Data'!$C$6:$BP$156,27,FALSE))</f>
        <v>510 - 522</v>
      </c>
    </row>
    <row r="140" spans="2:10" ht="16" customHeight="1">
      <c r="B140" s="56" t="s">
        <v>926</v>
      </c>
      <c r="C140" s="57" t="str">
        <f>VLOOKUP(B140,'MSAR Data'!$C$6:$E$156,2,FALSE)</f>
        <v>Mobile, AL</v>
      </c>
      <c r="D140" s="56" t="str">
        <f>VLOOKUP(B140,'Admission Preferences'!$B$5:$T$155,19,FALSE)</f>
        <v>Strong preference</v>
      </c>
      <c r="E140" s="56" t="str">
        <f>VLOOKUP(B140,'MSAR Data'!$C$6:$M$156,11,FALSE)</f>
        <v>No</v>
      </c>
      <c r="F140" s="56">
        <f>VLOOKUP(B140,'MSAR Data'!$C$6:$BP$156,65,FALSE)</f>
        <v>0.18000000000000016</v>
      </c>
      <c r="G140" s="56">
        <f>VLOOKUP(B140,'MSAR Data'!$C$6:$BP$156,66,FALSE)</f>
        <v>2</v>
      </c>
      <c r="H140" s="75" t="str">
        <f>CONCATENATE(VLOOKUP(B140,'MSAR Data'!$C$6:$BP$156,28,FALSE)," - ",VLOOKUP(B140,'MSAR Data'!$C$6:$BP$156,32,FALSE))</f>
        <v>3.58 - 4</v>
      </c>
      <c r="I140" s="75" t="str">
        <f>CONCATENATE(VLOOKUP(B140,'MSAR Data'!$C$6:$BP$156,33,FALSE)," - ",VLOOKUP(B140,'MSAR Data'!$C$6:$BP$156,37,FALSE))</f>
        <v>3.4 - 4</v>
      </c>
      <c r="J140" s="75" t="str">
        <f>CONCATENATE(VLOOKUP(B140,'MSAR Data'!$C$6:$BP$156,23,FALSE)," - ",VLOOKUP(B140,'MSAR Data'!$C$6:$BP$156,27,FALSE))</f>
        <v>504 - 516</v>
      </c>
    </row>
    <row r="141" spans="2:10" ht="16" customHeight="1">
      <c r="B141" s="56" t="s">
        <v>928</v>
      </c>
      <c r="C141" s="57" t="str">
        <f>VLOOKUP(B141,'MSAR Data'!$C$6:$E$156,2,FALSE)</f>
        <v>Columbia, SC</v>
      </c>
      <c r="D141" s="56" t="str">
        <f>VLOOKUP(B141,'Admission Preferences'!$B$5:$T$155,19,FALSE)</f>
        <v>Strong preference</v>
      </c>
      <c r="E141" s="56" t="str">
        <f>VLOOKUP(B141,'MSAR Data'!$C$6:$M$156,11,FALSE)</f>
        <v>Yes</v>
      </c>
      <c r="F141" s="56">
        <f>VLOOKUP(B141,'MSAR Data'!$C$6:$BP$156,65,FALSE)</f>
        <v>0.25</v>
      </c>
      <c r="G141" s="56">
        <f>VLOOKUP(B141,'MSAR Data'!$C$6:$BP$156,66,FALSE)</f>
        <v>3</v>
      </c>
      <c r="H141" s="75" t="str">
        <f>CONCATENATE(VLOOKUP(B141,'MSAR Data'!$C$6:$BP$156,28,FALSE)," - ",VLOOKUP(B141,'MSAR Data'!$C$6:$BP$156,32,FALSE))</f>
        <v>3.45 - 4</v>
      </c>
      <c r="I141" s="75" t="str">
        <f>CONCATENATE(VLOOKUP(B141,'MSAR Data'!$C$6:$BP$156,33,FALSE)," - ",VLOOKUP(B141,'MSAR Data'!$C$6:$BP$156,37,FALSE))</f>
        <v>3.34 - 4</v>
      </c>
      <c r="J141" s="75" t="str">
        <f>CONCATENATE(VLOOKUP(B141,'MSAR Data'!$C$6:$BP$156,23,FALSE)," - ",VLOOKUP(B141,'MSAR Data'!$C$6:$BP$156,27,FALSE))</f>
        <v>504 - 515</v>
      </c>
    </row>
    <row r="142" spans="2:10" ht="16" customHeight="1">
      <c r="B142" s="56" t="s">
        <v>930</v>
      </c>
      <c r="C142" s="57" t="str">
        <f>VLOOKUP(B142,'MSAR Data'!$C$6:$E$156,2,FALSE)</f>
        <v>Greenville, SC</v>
      </c>
      <c r="D142" s="56" t="str">
        <f>VLOOKUP(B142,'Admission Preferences'!$B$5:$T$155,19,FALSE)</f>
        <v>Some preference</v>
      </c>
      <c r="E142" s="56" t="str">
        <f>VLOOKUP(B142,'MSAR Data'!$C$6:$M$156,11,FALSE)</f>
        <v>Yes</v>
      </c>
      <c r="F142" s="56">
        <f>VLOOKUP(B142,'MSAR Data'!$C$6:$BP$156,65,FALSE)</f>
        <v>0.39000000000000012</v>
      </c>
      <c r="G142" s="56">
        <f>VLOOKUP(B142,'MSAR Data'!$C$6:$BP$156,66,FALSE)</f>
        <v>5</v>
      </c>
      <c r="H142" s="75" t="str">
        <f>CONCATENATE(VLOOKUP(B142,'MSAR Data'!$C$6:$BP$156,28,FALSE)," - ",VLOOKUP(B142,'MSAR Data'!$C$6:$BP$156,32,FALSE))</f>
        <v>3.33 - 4</v>
      </c>
      <c r="I142" s="75" t="str">
        <f>CONCATENATE(VLOOKUP(B142,'MSAR Data'!$C$6:$BP$156,33,FALSE)," - ",VLOOKUP(B142,'MSAR Data'!$C$6:$BP$156,37,FALSE))</f>
        <v>3.09 - 4</v>
      </c>
      <c r="J142" s="75" t="str">
        <f>CONCATENATE(VLOOKUP(B142,'MSAR Data'!$C$6:$BP$156,23,FALSE)," - ",VLOOKUP(B142,'MSAR Data'!$C$6:$BP$156,27,FALSE))</f>
        <v>501 - 519</v>
      </c>
    </row>
    <row r="143" spans="2:10" ht="16" customHeight="1">
      <c r="B143" s="56" t="s">
        <v>932</v>
      </c>
      <c r="C143" s="57" t="str">
        <f>VLOOKUP(B143,'MSAR Data'!$C$6:$E$156,2,FALSE)</f>
        <v>Sioux Falls, SD</v>
      </c>
      <c r="D143" s="56" t="str">
        <f>VLOOKUP(B143,'Admission Preferences'!$B$5:$T$155,19,FALSE)</f>
        <v>Strong preference</v>
      </c>
      <c r="E143" s="56" t="str">
        <f>VLOOKUP(B143,'MSAR Data'!$C$6:$M$156,11,FALSE)</f>
        <v>Yes</v>
      </c>
      <c r="F143" s="56">
        <f>VLOOKUP(B143,'MSAR Data'!$C$6:$BP$156,65,FALSE)</f>
        <v>0.33999999999999986</v>
      </c>
      <c r="G143" s="56">
        <f>VLOOKUP(B143,'MSAR Data'!$C$6:$BP$156,66,FALSE)</f>
        <v>3</v>
      </c>
      <c r="H143" s="75" t="str">
        <f>CONCATENATE(VLOOKUP(B143,'MSAR Data'!$C$6:$BP$156,28,FALSE)," - ",VLOOKUP(B143,'MSAR Data'!$C$6:$BP$156,32,FALSE))</f>
        <v>3.34 - 3.97</v>
      </c>
      <c r="I143" s="75" t="str">
        <f>CONCATENATE(VLOOKUP(B143,'MSAR Data'!$C$6:$BP$156,33,FALSE)," - ",VLOOKUP(B143,'MSAR Data'!$C$6:$BP$156,37,FALSE))</f>
        <v>3.06 - 3.96</v>
      </c>
      <c r="J143" s="75" t="str">
        <f>CONCATENATE(VLOOKUP(B143,'MSAR Data'!$C$6:$BP$156,23,FALSE)," - ",VLOOKUP(B143,'MSAR Data'!$C$6:$BP$156,27,FALSE))</f>
        <v>501 - 516</v>
      </c>
    </row>
    <row r="144" spans="2:10" ht="16" customHeight="1">
      <c r="B144" s="56" t="s">
        <v>933</v>
      </c>
      <c r="C144" s="57" t="str">
        <f>VLOOKUP(B144,'MSAR Data'!$C$6:$E$156,2,FALSE)</f>
        <v>Memphis, TN</v>
      </c>
      <c r="D144" s="56" t="str">
        <f>VLOOKUP(B144,'Admission Preferences'!$B$5:$T$155,19,FALSE)</f>
        <v>Strong preference</v>
      </c>
      <c r="E144" s="56" t="str">
        <f>VLOOKUP(B144,'MSAR Data'!$C$6:$M$156,11,FALSE)</f>
        <v>Not provided</v>
      </c>
      <c r="F144" s="56">
        <f>VLOOKUP(B144,'MSAR Data'!$C$6:$BP$156,65,FALSE)</f>
        <v>0.18000000000000016</v>
      </c>
      <c r="G144" s="56">
        <f>VLOOKUP(B144,'MSAR Data'!$C$6:$BP$156,66,FALSE)</f>
        <v>2</v>
      </c>
      <c r="H144" s="75" t="str">
        <f>CONCATENATE(VLOOKUP(B144,'MSAR Data'!$C$6:$BP$156,28,FALSE)," - ",VLOOKUP(B144,'MSAR Data'!$C$6:$BP$156,32,FALSE))</f>
        <v>3.62 - 4</v>
      </c>
      <c r="I144" s="75" t="str">
        <f>CONCATENATE(VLOOKUP(B144,'MSAR Data'!$C$6:$BP$156,33,FALSE)," - ",VLOOKUP(B144,'MSAR Data'!$C$6:$BP$156,37,FALSE))</f>
        <v>3.52 - 4</v>
      </c>
      <c r="J144" s="75" t="str">
        <f>CONCATENATE(VLOOKUP(B144,'MSAR Data'!$C$6:$BP$156,23,FALSE)," - ",VLOOKUP(B144,'MSAR Data'!$C$6:$BP$156,27,FALSE))</f>
        <v>507 - 520</v>
      </c>
    </row>
    <row r="145" spans="2:10" ht="16" customHeight="1">
      <c r="B145" s="56" t="s">
        <v>953</v>
      </c>
      <c r="C145" s="57" t="str">
        <f>VLOOKUP(B145,'MSAR Data'!$C$6:$E$156,2,FALSE)</f>
        <v>Austin, TX</v>
      </c>
      <c r="D145" s="56" t="str">
        <f>VLOOKUP(B145,'Admission Preferences'!$B$5:$T$155,19,FALSE)</f>
        <v>Strong preference</v>
      </c>
      <c r="E145" s="56" t="str">
        <f>VLOOKUP(B145,'MSAR Data'!$C$6:$M$156,11,FALSE)</f>
        <v>No</v>
      </c>
      <c r="F145" s="56">
        <f>VLOOKUP(B145,'MSAR Data'!$C$6:$BP$156,65,FALSE)</f>
        <v>0.10999999999999988</v>
      </c>
      <c r="G145" s="56">
        <f>VLOOKUP(B145,'MSAR Data'!$C$6:$BP$156,66,FALSE)</f>
        <v>2</v>
      </c>
      <c r="H145" s="75" t="str">
        <f>CONCATENATE(VLOOKUP(B145,'MSAR Data'!$C$6:$BP$156,28,FALSE)," - ",VLOOKUP(B145,'MSAR Data'!$C$6:$BP$156,32,FALSE))</f>
        <v>3.6 - 3.99</v>
      </c>
      <c r="I145" s="75" t="str">
        <f>CONCATENATE(VLOOKUP(B145,'MSAR Data'!$C$6:$BP$156,33,FALSE)," - ",VLOOKUP(B145,'MSAR Data'!$C$6:$BP$156,37,FALSE))</f>
        <v>3.49 - 4</v>
      </c>
      <c r="J145" s="75" t="str">
        <f>CONCATENATE(VLOOKUP(B145,'MSAR Data'!$C$6:$BP$156,23,FALSE)," - ",VLOOKUP(B145,'MSAR Data'!$C$6:$BP$156,27,FALSE))</f>
        <v>509 - 522</v>
      </c>
    </row>
    <row r="146" spans="2:10" ht="16" customHeight="1">
      <c r="B146" s="56" t="s">
        <v>958</v>
      </c>
      <c r="C146" s="57" t="str">
        <f>VLOOKUP(B146,'MSAR Data'!$C$6:$E$156,2,FALSE)</f>
        <v>Galveston, TX</v>
      </c>
      <c r="D146" s="56" t="str">
        <f>VLOOKUP(B146,'Admission Preferences'!$B$5:$T$155,19,FALSE)</f>
        <v>Strong preference</v>
      </c>
      <c r="E146" s="56" t="str">
        <f>VLOOKUP(B146,'MSAR Data'!$C$6:$M$156,11,FALSE)</f>
        <v>Yes</v>
      </c>
      <c r="F146" s="56">
        <f>VLOOKUP(B146,'MSAR Data'!$C$6:$BP$156,65,FALSE)</f>
        <v>0.2200000000000002</v>
      </c>
      <c r="G146" s="56">
        <f>VLOOKUP(B146,'MSAR Data'!$C$6:$BP$156,66,FALSE)</f>
        <v>4</v>
      </c>
      <c r="H146" s="75" t="str">
        <f>CONCATENATE(VLOOKUP(B146,'MSAR Data'!$C$6:$BP$156,28,FALSE)," - ",VLOOKUP(B146,'MSAR Data'!$C$6:$BP$156,32,FALSE))</f>
        <v>3.56 - 4</v>
      </c>
      <c r="I146" s="75" t="str">
        <f>CONCATENATE(VLOOKUP(B146,'MSAR Data'!$C$6:$BP$156,33,FALSE)," - ",VLOOKUP(B146,'MSAR Data'!$C$6:$BP$156,37,FALSE))</f>
        <v>3.44 - 4</v>
      </c>
      <c r="J146" s="75" t="str">
        <f>CONCATENATE(VLOOKUP(B146,'MSAR Data'!$C$6:$BP$156,23,FALSE)," - ",VLOOKUP(B146,'MSAR Data'!$C$6:$BP$156,27,FALSE))</f>
        <v>505 - 522</v>
      </c>
    </row>
    <row r="147" spans="2:10" ht="16" customHeight="1">
      <c r="B147" s="56" t="s">
        <v>964</v>
      </c>
      <c r="C147" s="57" t="str">
        <f>VLOOKUP(B147,'MSAR Data'!$C$6:$E$156,2,FALSE)</f>
        <v>Edinburg, TX</v>
      </c>
      <c r="D147" s="56" t="str">
        <f>VLOOKUP(B147,'Admission Preferences'!$B$5:$T$155,19,FALSE)</f>
        <v>Strong preference</v>
      </c>
      <c r="E147" s="56" t="str">
        <f>VLOOKUP(B147,'MSAR Data'!$C$6:$M$156,11,FALSE)</f>
        <v>Yes</v>
      </c>
      <c r="F147" s="56">
        <f>VLOOKUP(B147,'MSAR Data'!$C$6:$BP$156,65,FALSE)</f>
        <v>0.20999999999999996</v>
      </c>
      <c r="G147" s="56">
        <f>VLOOKUP(B147,'MSAR Data'!$C$6:$BP$156,66,FALSE)</f>
        <v>2</v>
      </c>
      <c r="H147" s="75" t="str">
        <f>CONCATENATE(VLOOKUP(B147,'MSAR Data'!$C$6:$BP$156,28,FALSE)," - ",VLOOKUP(B147,'MSAR Data'!$C$6:$BP$156,32,FALSE))</f>
        <v>3.28 - 3.95</v>
      </c>
      <c r="I147" s="75" t="str">
        <f>CONCATENATE(VLOOKUP(B147,'MSAR Data'!$C$6:$BP$156,33,FALSE)," - ",VLOOKUP(B147,'MSAR Data'!$C$6:$BP$156,37,FALSE))</f>
        <v>3.06 - 3.95</v>
      </c>
      <c r="J147" s="75" t="str">
        <f>CONCATENATE(VLOOKUP(B147,'MSAR Data'!$C$6:$BP$156,23,FALSE)," - ",VLOOKUP(B147,'MSAR Data'!$C$6:$BP$156,27,FALSE))</f>
        <v>503 - 515</v>
      </c>
    </row>
    <row r="148" spans="2:10" ht="16" customHeight="1">
      <c r="B148" s="56" t="s">
        <v>971</v>
      </c>
      <c r="C148" s="57" t="str">
        <f>VLOOKUP(B148,'MSAR Data'!$C$6:$E$156,2,FALSE)</f>
        <v>Dallas, TX</v>
      </c>
      <c r="D148" s="56" t="str">
        <f>VLOOKUP(B148,'Admission Preferences'!$B$5:$T$155,19,FALSE)</f>
        <v>Strong preference</v>
      </c>
      <c r="E148" s="56" t="str">
        <f>VLOOKUP(B148,'MSAR Data'!$C$6:$M$156,11,FALSE)</f>
        <v>Not provided</v>
      </c>
      <c r="F148" s="56">
        <f>VLOOKUP(B148,'MSAR Data'!$C$6:$BP$156,65,FALSE)</f>
        <v>0.18000000000000016</v>
      </c>
      <c r="G148" s="56">
        <f>VLOOKUP(B148,'MSAR Data'!$C$6:$BP$156,66,FALSE)</f>
        <v>5</v>
      </c>
      <c r="H148" s="75" t="str">
        <f>CONCATENATE(VLOOKUP(B148,'MSAR Data'!$C$6:$BP$156,28,FALSE)," - ",VLOOKUP(B148,'MSAR Data'!$C$6:$BP$156,32,FALSE))</f>
        <v>3.66 - 4</v>
      </c>
      <c r="I148" s="75" t="str">
        <f>CONCATENATE(VLOOKUP(B148,'MSAR Data'!$C$6:$BP$156,33,FALSE)," - ",VLOOKUP(B148,'MSAR Data'!$C$6:$BP$156,37,FALSE))</f>
        <v>3.57 - 4</v>
      </c>
      <c r="J148" s="75" t="str">
        <f>CONCATENATE(VLOOKUP(B148,'MSAR Data'!$C$6:$BP$156,23,FALSE)," - ",VLOOKUP(B148,'MSAR Data'!$C$6:$BP$156,27,FALSE))</f>
        <v>510 - 523</v>
      </c>
    </row>
    <row r="149" spans="2:10" ht="16" customHeight="1">
      <c r="B149" s="56" t="s">
        <v>979</v>
      </c>
      <c r="C149" s="57" t="str">
        <f>VLOOKUP(B149,'MSAR Data'!$C$6:$E$156,2,FALSE)</f>
        <v>Charlottesville, VA</v>
      </c>
      <c r="D149" s="56" t="str">
        <f>VLOOKUP(B149,'Admission Preferences'!$B$5:$T$155,19,FALSE)</f>
        <v>No preference</v>
      </c>
      <c r="E149" s="56" t="str">
        <f>VLOOKUP(B149,'MSAR Data'!$C$6:$M$156,11,FALSE)</f>
        <v>No</v>
      </c>
      <c r="F149" s="56">
        <f>VLOOKUP(B149,'MSAR Data'!$C$6:$BP$156,65,FALSE)</f>
        <v>0.22999999999999998</v>
      </c>
      <c r="G149" s="56">
        <f>VLOOKUP(B149,'MSAR Data'!$C$6:$BP$156,66,FALSE)</f>
        <v>4</v>
      </c>
      <c r="H149" s="75" t="str">
        <f>CONCATENATE(VLOOKUP(B149,'MSAR Data'!$C$6:$BP$156,28,FALSE)," - ",VLOOKUP(B149,'MSAR Data'!$C$6:$BP$156,32,FALSE))</f>
        <v>3.66 - 4</v>
      </c>
      <c r="I149" s="75" t="str">
        <f>CONCATENATE(VLOOKUP(B149,'MSAR Data'!$C$6:$BP$156,33,FALSE)," - ",VLOOKUP(B149,'MSAR Data'!$C$6:$BP$156,37,FALSE))</f>
        <v>3.57 - 4</v>
      </c>
      <c r="J149" s="75" t="str">
        <f>CONCATENATE(VLOOKUP(B149,'MSAR Data'!$C$6:$BP$156,23,FALSE)," - ",VLOOKUP(B149,'MSAR Data'!$C$6:$BP$156,27,FALSE))</f>
        <v>513 - 525</v>
      </c>
    </row>
    <row r="150" spans="2:10" ht="16" customHeight="1">
      <c r="B150" s="56" t="s">
        <v>981</v>
      </c>
      <c r="C150" s="57" t="str">
        <f>VLOOKUP(B150,'MSAR Data'!$C$6:$E$156,2,FALSE)</f>
        <v>Seattle, WA</v>
      </c>
      <c r="D150" s="56" t="str">
        <f>VLOOKUP(B150,'Admission Preferences'!$B$5:$T$155,19,FALSE)</f>
        <v>Strong preference</v>
      </c>
      <c r="E150" s="56" t="str">
        <f>VLOOKUP(B150,'MSAR Data'!$C$6:$M$156,11,FALSE)</f>
        <v>Yes</v>
      </c>
      <c r="F150" s="56">
        <f>VLOOKUP(B150,'MSAR Data'!$C$6:$BP$156,65,FALSE)</f>
        <v>0.2200000000000002</v>
      </c>
      <c r="G150" s="56">
        <f>VLOOKUP(B150,'MSAR Data'!$C$6:$BP$156,66,FALSE)</f>
        <v>3</v>
      </c>
      <c r="H150" s="75" t="str">
        <f>CONCATENATE(VLOOKUP(B150,'MSAR Data'!$C$6:$BP$156,28,FALSE)," - ",VLOOKUP(B150,'MSAR Data'!$C$6:$BP$156,32,FALSE))</f>
        <v>3.36 - 3.98</v>
      </c>
      <c r="I150" s="75" t="str">
        <f>CONCATENATE(VLOOKUP(B150,'MSAR Data'!$C$6:$BP$156,33,FALSE)," - ",VLOOKUP(B150,'MSAR Data'!$C$6:$BP$156,37,FALSE))</f>
        <v>3.19 - 3.98</v>
      </c>
      <c r="J150" s="75" t="str">
        <f>CONCATENATE(VLOOKUP(B150,'MSAR Data'!$C$6:$BP$156,23,FALSE)," - ",VLOOKUP(B150,'MSAR Data'!$C$6:$BP$156,27,FALSE))</f>
        <v>503 - 520</v>
      </c>
    </row>
    <row r="151" spans="2:10" ht="16" customHeight="1">
      <c r="B151" s="56" t="s">
        <v>983</v>
      </c>
      <c r="C151" s="57" t="str">
        <f>VLOOKUP(B151,'MSAR Data'!$C$6:$E$156,2,FALSE)</f>
        <v>Madison, WI</v>
      </c>
      <c r="D151" s="56" t="str">
        <f>VLOOKUP(B151,'Admission Preferences'!$B$5:$T$155,19,FALSE)</f>
        <v>Some preference</v>
      </c>
      <c r="E151" s="56" t="str">
        <f>VLOOKUP(B151,'MSAR Data'!$C$6:$M$156,11,FALSE)</f>
        <v>Yes</v>
      </c>
      <c r="F151" s="56">
        <f>VLOOKUP(B151,'MSAR Data'!$C$6:$BP$156,65,FALSE)</f>
        <v>0.29000000000000004</v>
      </c>
      <c r="G151" s="56">
        <f>VLOOKUP(B151,'MSAR Data'!$C$6:$BP$156,66,FALSE)</f>
        <v>4</v>
      </c>
      <c r="H151" s="75" t="str">
        <f>CONCATENATE(VLOOKUP(B151,'MSAR Data'!$C$6:$BP$156,28,FALSE)," - ",VLOOKUP(B151,'MSAR Data'!$C$6:$BP$156,32,FALSE))</f>
        <v>3.36 - 3.98</v>
      </c>
      <c r="I151" s="75" t="str">
        <f>CONCATENATE(VLOOKUP(B151,'MSAR Data'!$C$6:$BP$156,33,FALSE)," - ",VLOOKUP(B151,'MSAR Data'!$C$6:$BP$156,37,FALSE))</f>
        <v>3.17 - 3.98</v>
      </c>
      <c r="J151" s="75" t="str">
        <f>CONCATENATE(VLOOKUP(B151,'MSAR Data'!$C$6:$BP$156,23,FALSE)," - ",VLOOKUP(B151,'MSAR Data'!$C$6:$BP$156,27,FALSE))</f>
        <v>504 - 521</v>
      </c>
    </row>
    <row r="152" spans="2:10" ht="16" customHeight="1">
      <c r="B152" s="56" t="s">
        <v>984</v>
      </c>
      <c r="C152" s="57" t="str">
        <f>VLOOKUP(B152,'MSAR Data'!$C$6:$E$156,2,FALSE)</f>
        <v>Tampa, FL</v>
      </c>
      <c r="D152" s="56" t="str">
        <f>VLOOKUP(B152,'Admission Preferences'!$B$5:$T$155,19,FALSE)</f>
        <v>No preference</v>
      </c>
      <c r="E152" s="56" t="str">
        <f>VLOOKUP(B152,'MSAR Data'!$C$6:$M$156,11,FALSE)</f>
        <v>No</v>
      </c>
      <c r="F152" s="56">
        <f>VLOOKUP(B152,'MSAR Data'!$C$6:$BP$156,65,FALSE)</f>
        <v>0.15000000000000036</v>
      </c>
      <c r="G152" s="56">
        <f>VLOOKUP(B152,'MSAR Data'!$C$6:$BP$156,66,FALSE)</f>
        <v>4</v>
      </c>
      <c r="H152" s="75" t="str">
        <f>CONCATENATE(VLOOKUP(B152,'MSAR Data'!$C$6:$BP$156,28,FALSE)," - ",VLOOKUP(B152,'MSAR Data'!$C$6:$BP$156,32,FALSE))</f>
        <v>3.63 - 4</v>
      </c>
      <c r="I152" s="75" t="str">
        <f>CONCATENATE(VLOOKUP(B152,'MSAR Data'!$C$6:$BP$156,33,FALSE)," - ",VLOOKUP(B152,'MSAR Data'!$C$6:$BP$156,37,FALSE))</f>
        <v>3.55 - 4</v>
      </c>
      <c r="J152" s="75" t="str">
        <f>CONCATENATE(VLOOKUP(B152,'MSAR Data'!$C$6:$BP$156,23,FALSE)," - ",VLOOKUP(B152,'MSAR Data'!$C$6:$BP$156,27,FALSE))</f>
        <v>512 - 523</v>
      </c>
    </row>
    <row r="153" spans="2:10" ht="16" customHeight="1">
      <c r="B153" s="56" t="s">
        <v>986</v>
      </c>
      <c r="C153" s="57" t="str">
        <f>VLOOKUP(B153,'MSAR Data'!$C$6:$E$156,2,FALSE)</f>
        <v>Nashville, TN</v>
      </c>
      <c r="D153" s="56" t="str">
        <f>VLOOKUP(B153,'Admission Preferences'!$B$5:$T$155,19,FALSE)</f>
        <v>No preference</v>
      </c>
      <c r="E153" s="56" t="str">
        <f>VLOOKUP(B153,'MSAR Data'!$C$6:$M$156,11,FALSE)</f>
        <v>Yes</v>
      </c>
      <c r="F153" s="56">
        <f>VLOOKUP(B153,'MSAR Data'!$C$6:$BP$156,65,FALSE)</f>
        <v>0.12999999999999989</v>
      </c>
      <c r="G153" s="56">
        <f>VLOOKUP(B153,'MSAR Data'!$C$6:$BP$156,66,FALSE)</f>
        <v>3</v>
      </c>
      <c r="H153" s="75" t="str">
        <f>CONCATENATE(VLOOKUP(B153,'MSAR Data'!$C$6:$BP$156,28,FALSE)," - ",VLOOKUP(B153,'MSAR Data'!$C$6:$BP$156,32,FALSE))</f>
        <v>3.75 - 4</v>
      </c>
      <c r="I153" s="75" t="str">
        <f>CONCATENATE(VLOOKUP(B153,'MSAR Data'!$C$6:$BP$156,33,FALSE)," - ",VLOOKUP(B153,'MSAR Data'!$C$6:$BP$156,37,FALSE))</f>
        <v>3.68 - 4</v>
      </c>
      <c r="J153" s="75" t="str">
        <f>CONCATENATE(VLOOKUP(B153,'MSAR Data'!$C$6:$BP$156,23,FALSE)," - ",VLOOKUP(B153,'MSAR Data'!$C$6:$BP$156,27,FALSE))</f>
        <v>515 - 525</v>
      </c>
    </row>
    <row r="154" spans="2:10" ht="16" customHeight="1">
      <c r="B154" s="56" t="s">
        <v>987</v>
      </c>
      <c r="C154" s="57" t="str">
        <f>VLOOKUP(B154,'MSAR Data'!$C$6:$E$156,2,FALSE)</f>
        <v>Richmond, VA</v>
      </c>
      <c r="D154" s="56" t="str">
        <f>VLOOKUP(B154,'Admission Preferences'!$B$5:$T$155,19,FALSE)</f>
        <v>Some preference</v>
      </c>
      <c r="E154" s="56" t="str">
        <f>VLOOKUP(B154,'MSAR Data'!$C$6:$M$156,11,FALSE)</f>
        <v>Yes</v>
      </c>
      <c r="F154" s="56">
        <f>VLOOKUP(B154,'MSAR Data'!$C$6:$BP$156,65,FALSE)</f>
        <v>0.22999999999999998</v>
      </c>
      <c r="G154" s="56">
        <f>VLOOKUP(B154,'MSAR Data'!$C$6:$BP$156,66,FALSE)</f>
        <v>3</v>
      </c>
      <c r="H154" s="75" t="str">
        <f>CONCATENATE(VLOOKUP(B154,'MSAR Data'!$C$6:$BP$156,28,FALSE)," - ",VLOOKUP(B154,'MSAR Data'!$C$6:$BP$156,32,FALSE))</f>
        <v>3.45 - 3.98</v>
      </c>
      <c r="I154" s="75" t="str">
        <f>CONCATENATE(VLOOKUP(B154,'MSAR Data'!$C$6:$BP$156,33,FALSE)," - ",VLOOKUP(B154,'MSAR Data'!$C$6:$BP$156,37,FALSE))</f>
        <v>3.33 - 3.98</v>
      </c>
      <c r="J154" s="75" t="str">
        <f>CONCATENATE(VLOOKUP(B154,'MSAR Data'!$C$6:$BP$156,23,FALSE)," - ",VLOOKUP(B154,'MSAR Data'!$C$6:$BP$156,27,FALSE))</f>
        <v>508 - 520</v>
      </c>
    </row>
    <row r="155" spans="2:10" ht="16" customHeight="1">
      <c r="B155" s="56" t="s">
        <v>989</v>
      </c>
      <c r="C155" s="57" t="str">
        <f>VLOOKUP(B155,'MSAR Data'!$C$6:$E$156,2,FALSE)</f>
        <v>Roanoke, VA</v>
      </c>
      <c r="D155" s="56" t="str">
        <f>VLOOKUP(B155,'Admission Preferences'!$B$5:$T$155,19,FALSE)</f>
        <v>No preference</v>
      </c>
      <c r="E155" s="56" t="str">
        <f>VLOOKUP(B155,'MSAR Data'!$C$6:$M$156,11,FALSE)</f>
        <v>Not provided</v>
      </c>
      <c r="F155" s="56">
        <f>VLOOKUP(B155,'MSAR Data'!$C$6:$BP$156,65,FALSE)</f>
        <v>0.22999999999999998</v>
      </c>
      <c r="G155" s="56">
        <f>VLOOKUP(B155,'MSAR Data'!$C$6:$BP$156,66,FALSE)</f>
        <v>3</v>
      </c>
      <c r="H155" s="75" t="str">
        <f>CONCATENATE(VLOOKUP(B155,'MSAR Data'!$C$6:$BP$156,28,FALSE)," - ",VLOOKUP(B155,'MSAR Data'!$C$6:$BP$156,32,FALSE))</f>
        <v>3.26 - 3.95</v>
      </c>
      <c r="I155" s="75" t="str">
        <f>CONCATENATE(VLOOKUP(B155,'MSAR Data'!$C$6:$BP$156,33,FALSE)," - ",VLOOKUP(B155,'MSAR Data'!$C$6:$BP$156,37,FALSE))</f>
        <v>3.12 - 3.96</v>
      </c>
      <c r="J155" s="75" t="str">
        <f>CONCATENATE(VLOOKUP(B155,'MSAR Data'!$C$6:$BP$156,23,FALSE)," - ",VLOOKUP(B155,'MSAR Data'!$C$6:$BP$156,27,FALSE))</f>
        <v>507 - 519</v>
      </c>
    </row>
    <row r="156" spans="2:10" ht="16" customHeight="1">
      <c r="B156" s="56" t="s">
        <v>991</v>
      </c>
      <c r="C156" s="57" t="str">
        <f>VLOOKUP(B156,'MSAR Data'!$C$6:$E$156,2,FALSE)</f>
        <v>Winston Salem, NC</v>
      </c>
      <c r="D156" s="56" t="str">
        <f>VLOOKUP(B156,'Admission Preferences'!$B$5:$T$155,19,FALSE)</f>
        <v>No preference</v>
      </c>
      <c r="E156" s="56" t="str">
        <f>VLOOKUP(B156,'MSAR Data'!$C$6:$M$156,11,FALSE)</f>
        <v>Yes</v>
      </c>
      <c r="F156" s="56">
        <f>VLOOKUP(B156,'MSAR Data'!$C$6:$BP$156,65,FALSE)</f>
        <v>0.21000000000000041</v>
      </c>
      <c r="G156" s="56">
        <f>VLOOKUP(B156,'MSAR Data'!$C$6:$BP$156,66,FALSE)</f>
        <v>3</v>
      </c>
      <c r="H156" s="75" t="str">
        <f>CONCATENATE(VLOOKUP(B156,'MSAR Data'!$C$6:$BP$156,28,FALSE)," - ",VLOOKUP(B156,'MSAR Data'!$C$6:$BP$156,32,FALSE))</f>
        <v>3.42 - 3.96</v>
      </c>
      <c r="I156" s="75" t="str">
        <f>CONCATENATE(VLOOKUP(B156,'MSAR Data'!$C$6:$BP$156,33,FALSE)," - ",VLOOKUP(B156,'MSAR Data'!$C$6:$BP$156,37,FALSE))</f>
        <v>3.28 - 3.96</v>
      </c>
      <c r="J156" s="75" t="str">
        <f>CONCATENATE(VLOOKUP(B156,'MSAR Data'!$C$6:$BP$156,23,FALSE)," - ",VLOOKUP(B156,'MSAR Data'!$C$6:$BP$156,27,FALSE))</f>
        <v>506 - 518</v>
      </c>
    </row>
    <row r="157" spans="2:10" ht="16" customHeight="1">
      <c r="B157" s="56" t="s">
        <v>993</v>
      </c>
      <c r="C157" s="57" t="str">
        <f>VLOOKUP(B157,'MSAR Data'!$C$6:$E$156,2,FALSE)</f>
        <v>Spokane, WA</v>
      </c>
      <c r="D157" s="56" t="str">
        <f>VLOOKUP(B157,'Admission Preferences'!$B$5:$T$155,19,FALSE)</f>
        <v>Strong preference</v>
      </c>
      <c r="E157" s="56" t="str">
        <f>VLOOKUP(B157,'MSAR Data'!$C$6:$M$156,11,FALSE)</f>
        <v>Yes</v>
      </c>
      <c r="F157" s="56">
        <f>VLOOKUP(B157,'MSAR Data'!$C$6:$BP$156,65,FALSE)</f>
        <v>0.37999999999999989</v>
      </c>
      <c r="G157" s="56">
        <f>VLOOKUP(B157,'MSAR Data'!$C$6:$BP$156,66,FALSE)</f>
        <v>5</v>
      </c>
      <c r="H157" s="75" t="str">
        <f>CONCATENATE(VLOOKUP(B157,'MSAR Data'!$C$6:$BP$156,28,FALSE)," - ",VLOOKUP(B157,'MSAR Data'!$C$6:$BP$156,32,FALSE))</f>
        <v>3.18 - 3.91</v>
      </c>
      <c r="I157" s="75" t="str">
        <f>CONCATENATE(VLOOKUP(B157,'MSAR Data'!$C$6:$BP$156,33,FALSE)," - ",VLOOKUP(B157,'MSAR Data'!$C$6:$BP$156,37,FALSE))</f>
        <v>2.91 - 3.88</v>
      </c>
      <c r="J157" s="75" t="str">
        <f>CONCATENATE(VLOOKUP(B157,'MSAR Data'!$C$6:$BP$156,23,FALSE)," - ",VLOOKUP(B157,'MSAR Data'!$C$6:$BP$156,27,FALSE))</f>
        <v>500 - 517</v>
      </c>
    </row>
    <row r="158" spans="2:10" ht="16" customHeight="1">
      <c r="B158" s="56" t="s">
        <v>995</v>
      </c>
      <c r="C158" s="57" t="str">
        <f>VLOOKUP(B158,'MSAR Data'!$C$6:$E$156,2,FALSE)</f>
        <v>Saint Louis, MO</v>
      </c>
      <c r="D158" s="56" t="str">
        <f>VLOOKUP(B158,'Admission Preferences'!$B$5:$T$155,19,FALSE)</f>
        <v>No preference</v>
      </c>
      <c r="E158" s="56" t="str">
        <f>VLOOKUP(B158,'MSAR Data'!$C$6:$M$156,11,FALSE)</f>
        <v>No</v>
      </c>
      <c r="F158" s="56">
        <f>VLOOKUP(B158,'MSAR Data'!$C$6:$BP$156,65,FALSE)</f>
        <v>0.12999999999999989</v>
      </c>
      <c r="G158" s="56">
        <f>VLOOKUP(B158,'MSAR Data'!$C$6:$BP$156,66,FALSE)</f>
        <v>2</v>
      </c>
      <c r="H158" s="75" t="str">
        <f>CONCATENATE(VLOOKUP(B158,'MSAR Data'!$C$6:$BP$156,28,FALSE)," - ",VLOOKUP(B158,'MSAR Data'!$C$6:$BP$156,32,FALSE))</f>
        <v>3.76 - 4</v>
      </c>
      <c r="I158" s="75" t="str">
        <f>CONCATENATE(VLOOKUP(B158,'MSAR Data'!$C$6:$BP$156,33,FALSE)," - ",VLOOKUP(B158,'MSAR Data'!$C$6:$BP$156,37,FALSE))</f>
        <v>3.68 - Blank</v>
      </c>
      <c r="J158" s="75" t="str">
        <f>CONCATENATE(VLOOKUP(B158,'MSAR Data'!$C$6:$BP$156,23,FALSE)," - ",VLOOKUP(B158,'MSAR Data'!$C$6:$BP$156,27,FALSE))</f>
        <v>516 - 525</v>
      </c>
    </row>
    <row r="159" spans="2:10" ht="16" customHeight="1">
      <c r="B159" s="56" t="s">
        <v>996</v>
      </c>
      <c r="C159" s="57" t="str">
        <f>VLOOKUP(B159,'MSAR Data'!$C$6:$E$156,2,FALSE)</f>
        <v>Detroit, MI</v>
      </c>
      <c r="D159" s="56" t="str">
        <f>VLOOKUP(B159,'Admission Preferences'!$B$5:$T$155,19,FALSE)</f>
        <v>Some preference</v>
      </c>
      <c r="E159" s="56" t="str">
        <f>VLOOKUP(B159,'MSAR Data'!$C$6:$M$156,11,FALSE)</f>
        <v>Yes</v>
      </c>
      <c r="F159" s="56">
        <f>VLOOKUP(B159,'MSAR Data'!$C$6:$BP$156,65,FALSE)</f>
        <v>0.17999999999999972</v>
      </c>
      <c r="G159" s="56">
        <f>VLOOKUP(B159,'MSAR Data'!$C$6:$BP$156,66,FALSE)</f>
        <v>4</v>
      </c>
      <c r="H159" s="75" t="str">
        <f>CONCATENATE(VLOOKUP(B159,'MSAR Data'!$C$6:$BP$156,28,FALSE)," - ",VLOOKUP(B159,'MSAR Data'!$C$6:$BP$156,32,FALSE))</f>
        <v>3.6 - 3.98</v>
      </c>
      <c r="I159" s="75" t="str">
        <f>CONCATENATE(VLOOKUP(B159,'MSAR Data'!$C$6:$BP$156,33,FALSE)," - ",VLOOKUP(B159,'MSAR Data'!$C$6:$BP$156,37,FALSE))</f>
        <v>3.43 - 3.98</v>
      </c>
      <c r="J159" s="75" t="str">
        <f>CONCATENATE(VLOOKUP(B159,'MSAR Data'!$C$6:$BP$156,23,FALSE)," - ",VLOOKUP(B159,'MSAR Data'!$C$6:$BP$156,27,FALSE))</f>
        <v>506 - 520</v>
      </c>
    </row>
    <row r="160" spans="2:10" ht="16" customHeight="1">
      <c r="B160" s="56" t="s">
        <v>998</v>
      </c>
      <c r="C160" s="57" t="str">
        <f>VLOOKUP(B160,'MSAR Data'!$C$6:$E$156,2,FALSE)</f>
        <v>New York, NY</v>
      </c>
      <c r="D160" s="56" t="str">
        <f>VLOOKUP(B160,'Admission Preferences'!$B$5:$T$155,19,FALSE)</f>
        <v>No preference</v>
      </c>
      <c r="E160" s="56" t="str">
        <f>VLOOKUP(B160,'MSAR Data'!$C$6:$M$156,11,FALSE)</f>
        <v>Not provided</v>
      </c>
      <c r="F160" s="56">
        <f>VLOOKUP(B160,'MSAR Data'!$C$6:$BP$156,65,FALSE)</f>
        <v>0.18999999999999995</v>
      </c>
      <c r="G160" s="56">
        <f>VLOOKUP(B160,'MSAR Data'!$C$6:$BP$156,66,FALSE)</f>
        <v>3</v>
      </c>
      <c r="H160" s="75" t="str">
        <f>CONCATENATE(VLOOKUP(B160,'MSAR Data'!$C$6:$BP$156,28,FALSE)," - ",VLOOKUP(B160,'MSAR Data'!$C$6:$BP$156,32,FALSE))</f>
        <v>3.72 - 4</v>
      </c>
      <c r="I160" s="75" t="str">
        <f>CONCATENATE(VLOOKUP(B160,'MSAR Data'!$C$6:$BP$156,33,FALSE)," - ",VLOOKUP(B160,'MSAR Data'!$C$6:$BP$156,37,FALSE))</f>
        <v>3.6 - 4</v>
      </c>
      <c r="J160" s="75" t="str">
        <f>CONCATENATE(VLOOKUP(B160,'MSAR Data'!$C$6:$BP$156,23,FALSE)," - ",VLOOKUP(B160,'MSAR Data'!$C$6:$BP$156,27,FALSE))</f>
        <v>514 - 525</v>
      </c>
    </row>
    <row r="161" spans="2:10" ht="16" customHeight="1">
      <c r="B161" s="56" t="s">
        <v>999</v>
      </c>
      <c r="C161" s="57" t="str">
        <f>VLOOKUP(B161,'MSAR Data'!$C$6:$E$156,2,FALSE)</f>
        <v>Morgantown, WV</v>
      </c>
      <c r="D161" s="56" t="str">
        <f>VLOOKUP(B161,'Admission Preferences'!$B$5:$T$155,19,FALSE)</f>
        <v>Strong preference</v>
      </c>
      <c r="E161" s="56" t="str">
        <f>VLOOKUP(B161,'MSAR Data'!$C$6:$M$156,11,FALSE)</f>
        <v>Yes</v>
      </c>
      <c r="F161" s="56">
        <f>VLOOKUP(B161,'MSAR Data'!$C$6:$BP$156,65,FALSE)</f>
        <v>0.18999999999999995</v>
      </c>
      <c r="G161" s="56">
        <f>VLOOKUP(B161,'MSAR Data'!$C$6:$BP$156,66,FALSE)</f>
        <v>2</v>
      </c>
      <c r="H161" s="75" t="str">
        <f>CONCATENATE(VLOOKUP(B161,'MSAR Data'!$C$6:$BP$156,28,FALSE)," - ",VLOOKUP(B161,'MSAR Data'!$C$6:$BP$156,32,FALSE))</f>
        <v>3.45 - 4</v>
      </c>
      <c r="I161" s="75" t="str">
        <f>CONCATENATE(VLOOKUP(B161,'MSAR Data'!$C$6:$BP$156,33,FALSE)," - ",VLOOKUP(B161,'MSAR Data'!$C$6:$BP$156,37,FALSE))</f>
        <v>3.38 - 4</v>
      </c>
      <c r="J161" s="75" t="str">
        <f>CONCATENATE(VLOOKUP(B161,'MSAR Data'!$C$6:$BP$156,23,FALSE)," - ",VLOOKUP(B161,'MSAR Data'!$C$6:$BP$156,27,FALSE))</f>
        <v>505 - 518</v>
      </c>
    </row>
    <row r="162" spans="2:10" ht="16" customHeight="1">
      <c r="B162" s="56" t="s">
        <v>1001</v>
      </c>
      <c r="C162" s="57" t="str">
        <f>VLOOKUP(B162,'MSAR Data'!$C$6:$E$156,2,FALSE)</f>
        <v>Kalamazoo, MI</v>
      </c>
      <c r="D162" s="56" t="str">
        <f>VLOOKUP(B162,'Admission Preferences'!$B$5:$T$155,19,FALSE)</f>
        <v>No preference</v>
      </c>
      <c r="E162" s="56" t="str">
        <f>VLOOKUP(B162,'MSAR Data'!$C$6:$M$156,11,FALSE)</f>
        <v>Yes</v>
      </c>
      <c r="F162" s="56">
        <f>VLOOKUP(B162,'MSAR Data'!$C$6:$BP$156,65,FALSE)</f>
        <v>0.13000000000000034</v>
      </c>
      <c r="G162" s="56">
        <f>VLOOKUP(B162,'MSAR Data'!$C$6:$BP$156,66,FALSE)</f>
        <v>3</v>
      </c>
      <c r="H162" s="75" t="str">
        <f>CONCATENATE(VLOOKUP(B162,'MSAR Data'!$C$6:$BP$156,28,FALSE)," - ",VLOOKUP(B162,'MSAR Data'!$C$6:$BP$156,32,FALSE))</f>
        <v>3.61 - 3.99</v>
      </c>
      <c r="I162" s="75" t="str">
        <f>CONCATENATE(VLOOKUP(B162,'MSAR Data'!$C$6:$BP$156,33,FALSE)," - ",VLOOKUP(B162,'MSAR Data'!$C$6:$BP$156,37,FALSE))</f>
        <v>3.53 - 3.99</v>
      </c>
      <c r="J162" s="75" t="str">
        <f>CONCATENATE(VLOOKUP(B162,'MSAR Data'!$C$6:$BP$156,23,FALSE)," - ",VLOOKUP(B162,'MSAR Data'!$C$6:$BP$156,27,FALSE))</f>
        <v>510 - 520</v>
      </c>
    </row>
    <row r="163" spans="2:10" ht="16" customHeight="1">
      <c r="B163" s="56" t="s">
        <v>1003</v>
      </c>
      <c r="C163" s="57" t="str">
        <f>VLOOKUP(B163,'MSAR Data'!$C$6:$E$156,2,FALSE)</f>
        <v>Dayton, OH</v>
      </c>
      <c r="D163" s="56" t="str">
        <f>VLOOKUP(B163,'Admission Preferences'!$B$5:$T$155,19,FALSE)</f>
        <v>Some preference</v>
      </c>
      <c r="E163" s="56" t="str">
        <f>VLOOKUP(B163,'MSAR Data'!$C$6:$M$156,11,FALSE)</f>
        <v>Yes</v>
      </c>
      <c r="F163" s="56">
        <f>VLOOKUP(B163,'MSAR Data'!$C$6:$BP$156,65,FALSE)</f>
        <v>0.30000000000000027</v>
      </c>
      <c r="G163" s="56">
        <f>VLOOKUP(B163,'MSAR Data'!$C$6:$BP$156,66,FALSE)</f>
        <v>4</v>
      </c>
      <c r="H163" s="75" t="str">
        <f>CONCATENATE(VLOOKUP(B163,'MSAR Data'!$C$6:$BP$156,28,FALSE)," - ",VLOOKUP(B163,'MSAR Data'!$C$6:$BP$156,32,FALSE))</f>
        <v>3.31 - 3.97</v>
      </c>
      <c r="I163" s="75" t="str">
        <f>CONCATENATE(VLOOKUP(B163,'MSAR Data'!$C$6:$BP$156,33,FALSE)," - ",VLOOKUP(B163,'MSAR Data'!$C$6:$BP$156,37,FALSE))</f>
        <v>3.11 - 3.98</v>
      </c>
      <c r="J163" s="75" t="str">
        <f>CONCATENATE(VLOOKUP(B163,'MSAR Data'!$C$6:$BP$156,23,FALSE)," - ",VLOOKUP(B163,'MSAR Data'!$C$6:$BP$156,27,FALSE))</f>
        <v>500 - 516</v>
      </c>
    </row>
    <row r="164" spans="2:10" ht="16" customHeight="1">
      <c r="B164" s="56" t="s">
        <v>1005</v>
      </c>
      <c r="C164" s="57" t="str">
        <f>VLOOKUP(B164,'MSAR Data'!$C$6:$E$156,2,FALSE)</f>
        <v>New Haven, CT</v>
      </c>
      <c r="D164" s="56" t="str">
        <f>VLOOKUP(B164,'Admission Preferences'!$B$5:$T$155,19,FALSE)</f>
        <v>No preference</v>
      </c>
      <c r="E164" s="56" t="str">
        <f>VLOOKUP(B164,'MSAR Data'!$C$6:$M$156,11,FALSE)</f>
        <v>Not provided</v>
      </c>
      <c r="F164" s="56">
        <f>VLOOKUP(B164,'MSAR Data'!$C$6:$BP$156,65,FALSE)</f>
        <v>0.17999999999999972</v>
      </c>
      <c r="G164" s="56">
        <f>VLOOKUP(B164,'MSAR Data'!$C$6:$BP$156,66,FALSE)</f>
        <v>3</v>
      </c>
      <c r="H164" s="75" t="str">
        <f>CONCATENATE(VLOOKUP(B164,'MSAR Data'!$C$6:$BP$156,28,FALSE)," - ",VLOOKUP(B164,'MSAR Data'!$C$6:$BP$156,32,FALSE))</f>
        <v>3.72 - 4</v>
      </c>
      <c r="I164" s="75" t="str">
        <f>CONCATENATE(VLOOKUP(B164,'MSAR Data'!$C$6:$BP$156,33,FALSE)," - ",VLOOKUP(B164,'MSAR Data'!$C$6:$BP$156,37,FALSE))</f>
        <v>3.6 - 4</v>
      </c>
      <c r="J164" s="75" t="str">
        <f>CONCATENATE(VLOOKUP(B164,'MSAR Data'!$C$6:$BP$156,23,FALSE)," - ",VLOOKUP(B164,'MSAR Data'!$C$6:$BP$156,27,FALSE))</f>
        <v>515 - 525</v>
      </c>
    </row>
    <row r="167" spans="2:10">
      <c r="E167" s="25"/>
      <c r="F167" s="25"/>
      <c r="G167" s="25"/>
      <c r="H167" s="25"/>
      <c r="I167" s="25"/>
      <c r="J167" s="25"/>
    </row>
    <row r="168" spans="2:10">
      <c r="E168" s="5"/>
      <c r="F168" s="5"/>
      <c r="G168" s="5"/>
      <c r="H168" s="5"/>
      <c r="I168" s="5"/>
      <c r="J168" s="5"/>
    </row>
    <row r="169" spans="2:10">
      <c r="E169" s="5"/>
      <c r="F169" s="5"/>
      <c r="G169" s="5"/>
      <c r="H169" s="5"/>
      <c r="I169" s="5"/>
      <c r="J169" s="5"/>
    </row>
    <row r="170" spans="2:10">
      <c r="E170" s="5"/>
      <c r="F170" s="5"/>
      <c r="G170" s="5"/>
      <c r="H170" s="5"/>
      <c r="I170" s="5"/>
      <c r="J170" s="5"/>
    </row>
    <row r="171" spans="2:10">
      <c r="E171" s="5"/>
      <c r="F171" s="5"/>
      <c r="G171" s="5"/>
      <c r="H171" s="5"/>
      <c r="I171" s="5"/>
      <c r="J171" s="5"/>
    </row>
    <row r="172" spans="2:10">
      <c r="E172" s="25"/>
      <c r="F172" s="25"/>
      <c r="G172" s="26"/>
      <c r="H172" s="26"/>
      <c r="I172" s="26"/>
      <c r="J172" s="26"/>
    </row>
    <row r="173" spans="2:10">
      <c r="E173" s="5"/>
      <c r="F173" s="5"/>
      <c r="G173" s="5"/>
      <c r="H173" s="5"/>
      <c r="I173" s="5"/>
      <c r="J173" s="5"/>
    </row>
    <row r="174" spans="2:10">
      <c r="E174" s="5"/>
      <c r="F174" s="5"/>
      <c r="G174" s="24"/>
      <c r="H174" s="24"/>
      <c r="I174" s="24"/>
      <c r="J174" s="24"/>
    </row>
    <row r="175" spans="2:10">
      <c r="E175" s="5"/>
      <c r="F175" s="5"/>
      <c r="G175" s="24"/>
      <c r="H175" s="24"/>
      <c r="I175" s="24"/>
      <c r="J175" s="24"/>
    </row>
    <row r="176" spans="2:10">
      <c r="E176" s="5"/>
      <c r="F176" s="5"/>
      <c r="G176" s="24"/>
      <c r="H176" s="24"/>
      <c r="I176" s="24"/>
      <c r="J176" s="24"/>
    </row>
    <row r="178" spans="5:5">
      <c r="E178" s="27"/>
    </row>
    <row r="179" spans="5:5">
      <c r="E179" s="5"/>
    </row>
    <row r="180" spans="5:5">
      <c r="E180" s="5"/>
    </row>
    <row r="181" spans="5:5">
      <c r="E181" s="5"/>
    </row>
  </sheetData>
  <mergeCells count="4">
    <mergeCell ref="B2:G2"/>
    <mergeCell ref="D12:G13"/>
    <mergeCell ref="H12:J13"/>
    <mergeCell ref="B12:C13"/>
  </mergeCells>
  <conditionalFormatting sqref="E15:E164">
    <cfRule type="endsWith" dxfId="837" priority="10" operator="endsWith" text="no">
      <formula>RIGHT(E15,LEN("no"))="no"</formula>
    </cfRule>
    <cfRule type="containsText" dxfId="836" priority="11" operator="containsText" text="Yes">
      <formula>NOT(ISERROR(SEARCH("Yes",E15)))</formula>
    </cfRule>
    <cfRule type="containsText" dxfId="835" priority="12" operator="containsText" text="Not provided">
      <formula>NOT(ISERROR(SEARCH("Not provided",E15)))</formula>
    </cfRule>
  </conditionalFormatting>
  <conditionalFormatting sqref="F15:G164">
    <cfRule type="containsText" dxfId="834" priority="6" operator="containsText" text="75% - 100%">
      <formula>NOT(ISERROR(SEARCH("75% - 100%",F15)))</formula>
    </cfRule>
    <cfRule type="containsText" dxfId="833" priority="7" operator="containsText" text="50% - 75%">
      <formula>NOT(ISERROR(SEARCH("50% - 75%",F15)))</formula>
    </cfRule>
    <cfRule type="containsText" dxfId="832" priority="8" operator="containsText" text="25% - 50%">
      <formula>NOT(ISERROR(SEARCH("25% - 50%",F15)))</formula>
    </cfRule>
    <cfRule type="containsText" dxfId="831" priority="9" operator="containsText" text="0% - 25%">
      <formula>NOT(ISERROR(SEARCH("0% - 25%",F15)))</formula>
    </cfRule>
  </conditionalFormatting>
  <conditionalFormatting sqref="D15:D164">
    <cfRule type="containsText" dxfId="830" priority="3" operator="containsText" text="Strong">
      <formula>NOT(ISERROR(SEARCH("Strong",D15)))</formula>
    </cfRule>
    <cfRule type="containsText" dxfId="829" priority="4" operator="containsText" text="Some">
      <formula>NOT(ISERROR(SEARCH("Some",D15)))</formula>
    </cfRule>
    <cfRule type="containsText" dxfId="828" priority="5" operator="containsText" text="No">
      <formula>NOT(ISERROR(SEARCH("No",D15)))</formula>
    </cfRule>
  </conditionalFormatting>
  <conditionalFormatting sqref="F15:F164">
    <cfRule type="colorScale" priority="2">
      <colorScale>
        <cfvo type="min"/>
        <cfvo type="percentile" val="50"/>
        <cfvo type="max"/>
        <color rgb="FFF8696B"/>
        <color rgb="FFFFEB84"/>
        <color rgb="FF63BE7B"/>
      </colorScale>
    </cfRule>
  </conditionalFormatting>
  <conditionalFormatting sqref="G15:G164">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8058C-2B03-0841-9B81-330581BC581F}">
  <dimension ref="B2:E152"/>
  <sheetViews>
    <sheetView topLeftCell="A124" zoomScale="150" zoomScaleNormal="150" workbookViewId="0">
      <selection activeCell="B127" sqref="B127"/>
    </sheetView>
  </sheetViews>
  <sheetFormatPr baseColWidth="10" defaultRowHeight="16"/>
  <cols>
    <col min="2" max="2" width="56.6640625" customWidth="1"/>
    <col min="3" max="3" width="25.5" customWidth="1"/>
    <col min="4" max="4" width="29.33203125" customWidth="1"/>
    <col min="5" max="5" width="82.83203125" customWidth="1"/>
  </cols>
  <sheetData>
    <row r="2" spans="2:5" ht="34">
      <c r="B2" s="81" t="s">
        <v>100</v>
      </c>
      <c r="C2" s="82" t="s">
        <v>1263</v>
      </c>
      <c r="D2" s="82" t="s">
        <v>298</v>
      </c>
      <c r="E2" s="83" t="s">
        <v>300</v>
      </c>
    </row>
    <row r="3" spans="2:5" ht="17">
      <c r="B3" s="56" t="s">
        <v>140</v>
      </c>
      <c r="C3" s="84">
        <f>VLOOKUP(B3,'MSAR Data'!$C$6:$BR$156,22,FALSE)</f>
        <v>0.64</v>
      </c>
      <c r="D3" s="85" t="str">
        <f>VLOOKUP(B3,'MSAR Data'!$C$6:$BR$156,57,FALSE)</f>
        <v>No</v>
      </c>
      <c r="E3" s="86" t="str">
        <f>VLOOKUP(B3,'MSAR Data'!$C$6:$BR$156,58,FALSE)</f>
        <v>Desirable, but not required.</v>
      </c>
    </row>
    <row r="4" spans="2:5" ht="17">
      <c r="B4" s="56" t="s">
        <v>886</v>
      </c>
      <c r="C4" s="84">
        <f>VLOOKUP(B4,'MSAR Data'!$C$6:$BR$156,22,FALSE)</f>
        <v>0.66</v>
      </c>
      <c r="D4" s="85" t="str">
        <f>VLOOKUP(B4,'MSAR Data'!$C$6:$BR$156,57,FALSE)</f>
        <v>Yes</v>
      </c>
      <c r="E4" s="86" t="str">
        <f>VLOOKUP(B4,'MSAR Data'!$C$6:$BR$156,58,FALSE)</f>
        <v>A research project and report is required.</v>
      </c>
    </row>
    <row r="5" spans="2:5" ht="17">
      <c r="B5" s="56" t="s">
        <v>908</v>
      </c>
      <c r="C5" s="84">
        <f>VLOOKUP(B5,'MSAR Data'!$C$6:$BR$156,22,FALSE)</f>
        <v>0.69</v>
      </c>
      <c r="D5" s="85" t="str">
        <f>VLOOKUP(B5,'MSAR Data'!$C$6:$BR$156,57,FALSE)</f>
        <v>No</v>
      </c>
      <c r="E5" s="86" t="str">
        <f>VLOOKUP(B5,'MSAR Data'!$C$6:$BR$156,58,FALSE)</f>
        <v>Not Available</v>
      </c>
    </row>
    <row r="6" spans="2:5" ht="34">
      <c r="B6" s="56" t="s">
        <v>163</v>
      </c>
      <c r="C6" s="84">
        <f>VLOOKUP(B6,'MSAR Data'!$C$6:$BR$156,22,FALSE)</f>
        <v>0.72</v>
      </c>
      <c r="D6" s="85" t="str">
        <f>VLOOKUP(B6,'MSAR Data'!$C$6:$BR$156,57,FALSE)</f>
        <v>Yes</v>
      </c>
      <c r="E6" s="86" t="str">
        <f>VLOOKUP(B6,'MSAR Data'!$C$6:$BR$156,58,FALSE)</f>
        <v>Continuously updated information about research and service opportunities is available from the Director of the Working Group on Student Research and Service Opportunities.</v>
      </c>
    </row>
    <row r="7" spans="2:5" ht="17">
      <c r="B7" s="56" t="s">
        <v>137</v>
      </c>
      <c r="C7" s="84">
        <f>VLOOKUP(B7,'MSAR Data'!$C$6:$BR$156,22,FALSE)</f>
        <v>0.72</v>
      </c>
      <c r="D7" s="85" t="str">
        <f>VLOOKUP(B7,'MSAR Data'!$C$6:$BR$156,57,FALSE)</f>
        <v>No</v>
      </c>
      <c r="E7" s="86" t="str">
        <f>VLOOKUP(B7,'MSAR Data'!$C$6:$BR$156,58,FALSE)</f>
        <v>Not Available</v>
      </c>
    </row>
    <row r="8" spans="2:5" ht="34">
      <c r="B8" s="56" t="s">
        <v>134</v>
      </c>
      <c r="C8" s="84">
        <f>VLOOKUP(B8,'MSAR Data'!$C$6:$BR$156,22,FALSE)</f>
        <v>0.72</v>
      </c>
      <c r="D8" s="85" t="str">
        <f>VLOOKUP(B8,'MSAR Data'!$C$6:$BR$156,57,FALSE)</f>
        <v>No</v>
      </c>
      <c r="E8" s="86" t="str">
        <f>VLOOKUP(B8,'MSAR Data'!$C$6:$BR$156,58,FALSE)</f>
        <v>Research opportunities are available to students, including a funded summer research opportunity following the freshman year.</v>
      </c>
    </row>
    <row r="9" spans="2:5" ht="34">
      <c r="B9" s="56" t="s">
        <v>789</v>
      </c>
      <c r="C9" s="84">
        <f>VLOOKUP(B9,'MSAR Data'!$C$6:$BR$156,22,FALSE)</f>
        <v>0.72</v>
      </c>
      <c r="D9" s="85" t="str">
        <f>VLOOKUP(B9,'MSAR Data'!$C$6:$BR$156,57,FALSE)</f>
        <v>No</v>
      </c>
      <c r="E9" s="86" t="str">
        <f>VLOOKUP(B9,'MSAR Data'!$C$6:$BR$156,58,FALSE)</f>
        <v>Multiple programs and opportunities are available throughout the academic year and during summers for students who wish to conduct research or participate in other scholarly activities.</v>
      </c>
    </row>
    <row r="10" spans="2:5" ht="34">
      <c r="B10" s="56" t="s">
        <v>849</v>
      </c>
      <c r="C10" s="84">
        <f>VLOOKUP(B10,'MSAR Data'!$C$6:$BR$156,22,FALSE)</f>
        <v>0.73</v>
      </c>
      <c r="D10" s="85" t="str">
        <f>VLOOKUP(B10,'MSAR Data'!$C$6:$BR$156,57,FALSE)</f>
        <v>No</v>
      </c>
      <c r="E10" s="86" t="str">
        <f>VLOOKUP(B10,'MSAR Data'!$C$6:$BR$156,58,FALSE)</f>
        <v>Optional, except for MD/PHD students or the longitudinal Medical Student Research Program (MSRP).</v>
      </c>
    </row>
    <row r="11" spans="2:5" ht="17">
      <c r="B11" s="56" t="s">
        <v>928</v>
      </c>
      <c r="C11" s="84">
        <f>VLOOKUP(B11,'MSAR Data'!$C$6:$BR$156,22,FALSE)</f>
        <v>0.75</v>
      </c>
      <c r="D11" s="85" t="str">
        <f>VLOOKUP(B11,'MSAR Data'!$C$6:$BR$156,57,FALSE)</f>
        <v>No</v>
      </c>
      <c r="E11" s="86" t="str">
        <f>VLOOKUP(B11,'MSAR Data'!$C$6:$BR$156,58,FALSE)</f>
        <v>Not Available</v>
      </c>
    </row>
    <row r="12" spans="2:5" ht="34">
      <c r="B12" s="56" t="s">
        <v>871</v>
      </c>
      <c r="C12" s="84">
        <f>VLOOKUP(B12,'MSAR Data'!$C$6:$BR$156,22,FALSE)</f>
        <v>0.75</v>
      </c>
      <c r="D12" s="85" t="str">
        <f>VLOOKUP(B12,'MSAR Data'!$C$6:$BR$156,57,FALSE)</f>
        <v>No</v>
      </c>
      <c r="E12" s="86" t="str">
        <f>VLOOKUP(B12,'MSAR Data'!$C$6:$BR$156,58,FALSE)</f>
        <v>Option to enroll in EMET (Enhanced Medical Education Tracks) https://www.unmc.edu/com/curriculum/special-programs/emet.html</v>
      </c>
    </row>
    <row r="13" spans="2:5" ht="17">
      <c r="B13" s="56" t="s">
        <v>798</v>
      </c>
      <c r="C13" s="84">
        <f>VLOOKUP(B13,'MSAR Data'!$C$6:$BR$156,22,FALSE)</f>
        <v>0.77</v>
      </c>
      <c r="D13" s="85" t="str">
        <f>VLOOKUP(B13,'MSAR Data'!$C$6:$BR$156,57,FALSE)</f>
        <v>No</v>
      </c>
      <c r="E13" s="86" t="str">
        <f>VLOOKUP(B13,'MSAR Data'!$C$6:$BR$156,58,FALSE)</f>
        <v>No</v>
      </c>
    </row>
    <row r="14" spans="2:5" ht="17">
      <c r="B14" s="56" t="s">
        <v>74</v>
      </c>
      <c r="C14" s="84">
        <f>VLOOKUP(B14,'MSAR Data'!$C$6:$BR$156,22,FALSE)</f>
        <v>0.79</v>
      </c>
      <c r="D14" s="85" t="str">
        <f>VLOOKUP(B14,'MSAR Data'!$C$6:$BR$156,57,FALSE)</f>
        <v>No</v>
      </c>
      <c r="E14" s="86" t="str">
        <f>VLOOKUP(B14,'MSAR Data'!$C$6:$BR$156,58,FALSE)</f>
        <v>Optional</v>
      </c>
    </row>
    <row r="15" spans="2:5" ht="34">
      <c r="B15" s="56" t="s">
        <v>144</v>
      </c>
      <c r="C15" s="84">
        <f>VLOOKUP(B15,'MSAR Data'!$C$6:$BR$156,22,FALSE)</f>
        <v>0.79</v>
      </c>
      <c r="D15" s="85" t="str">
        <f>VLOOKUP(B15,'MSAR Data'!$C$6:$BR$156,57,FALSE)</f>
        <v>No</v>
      </c>
      <c r="E15" s="86" t="str">
        <f>VLOOKUP(B15,'MSAR Data'!$C$6:$BR$156,58,FALSE)</f>
        <v>Although no research is required, we have a significant participation in internal research efforts. Students present at our Marshall Research Day as well as submit publications to our own journal.</v>
      </c>
    </row>
    <row r="16" spans="2:5" ht="17">
      <c r="B16" s="56" t="s">
        <v>161</v>
      </c>
      <c r="C16" s="84">
        <f>VLOOKUP(B16,'MSAR Data'!$C$6:$BR$156,22,FALSE)</f>
        <v>0.8</v>
      </c>
      <c r="D16" s="85" t="str">
        <f>VLOOKUP(B16,'MSAR Data'!$C$6:$BR$156,57,FALSE)</f>
        <v>Yes</v>
      </c>
      <c r="E16" s="86" t="str">
        <f>VLOOKUP(B16,'MSAR Data'!$C$6:$BR$156,58,FALSE)</f>
        <v>Encouraged in areas of health disparities.</v>
      </c>
    </row>
    <row r="17" spans="2:5" ht="17">
      <c r="B17" s="56" t="s">
        <v>181</v>
      </c>
      <c r="C17" s="84">
        <f>VLOOKUP(B17,'MSAR Data'!$C$6:$BR$156,22,FALSE)</f>
        <v>0.8</v>
      </c>
      <c r="D17" s="85" t="str">
        <f>VLOOKUP(B17,'MSAR Data'!$C$6:$BR$156,57,FALSE)</f>
        <v>No</v>
      </c>
      <c r="E17" s="86" t="str">
        <f>VLOOKUP(B17,'MSAR Data'!$C$6:$BR$156,58,FALSE)</f>
        <v>Not Available</v>
      </c>
    </row>
    <row r="18" spans="2:5" ht="17">
      <c r="B18" s="56" t="s">
        <v>804</v>
      </c>
      <c r="C18" s="84">
        <f>VLOOKUP(B18,'MSAR Data'!$C$6:$BR$156,22,FALSE)</f>
        <v>0.8</v>
      </c>
      <c r="D18" s="85" t="str">
        <f>VLOOKUP(B18,'MSAR Data'!$C$6:$BR$156,57,FALSE)</f>
        <v>No</v>
      </c>
      <c r="E18" s="86" t="str">
        <f>VLOOKUP(B18,'MSAR Data'!$C$6:$BR$156,58,FALSE)</f>
        <v>Approximately 70% of students participate in some type of research.</v>
      </c>
    </row>
    <row r="19" spans="2:5" ht="17">
      <c r="B19" s="56" t="s">
        <v>223</v>
      </c>
      <c r="C19" s="84">
        <f>VLOOKUP(B19,'MSAR Data'!$C$6:$BR$156,22,FALSE)</f>
        <v>0.8</v>
      </c>
      <c r="D19" s="85" t="str">
        <f>VLOOKUP(B19,'MSAR Data'!$C$6:$BR$156,57,FALSE)</f>
        <v>No</v>
      </c>
      <c r="E19" s="86" t="str">
        <f>VLOOKUP(B19,'MSAR Data'!$C$6:$BR$156,58,FALSE)</f>
        <v>Not Available</v>
      </c>
    </row>
    <row r="20" spans="2:5" ht="34">
      <c r="B20" s="56" t="s">
        <v>993</v>
      </c>
      <c r="C20" s="84">
        <f>VLOOKUP(B20,'MSAR Data'!$C$6:$BR$156,22,FALSE)</f>
        <v>0.83</v>
      </c>
      <c r="D20" s="85" t="str">
        <f>VLOOKUP(B20,'MSAR Data'!$C$6:$BR$156,57,FALSE)</f>
        <v>Yes</v>
      </c>
      <c r="E20" s="86" t="str">
        <f>VLOOKUP(B20,'MSAR Data'!$C$6:$BR$156,58,FALSE)</f>
        <v>Information about the scholarly project can be found here: https://medicine.wsu.edu/md-program/community-based-medical-education/highlights/</v>
      </c>
    </row>
    <row r="21" spans="2:5" ht="17">
      <c r="B21" s="56" t="s">
        <v>768</v>
      </c>
      <c r="C21" s="84">
        <f>VLOOKUP(B21,'MSAR Data'!$C$6:$BR$156,22,FALSE)</f>
        <v>0.83</v>
      </c>
      <c r="D21" s="85" t="str">
        <f>VLOOKUP(B21,'MSAR Data'!$C$6:$BR$156,57,FALSE)</f>
        <v>Blank</v>
      </c>
      <c r="E21" s="86" t="str">
        <f>VLOOKUP(B21,'MSAR Data'!$C$6:$BR$156,58,FALSE)</f>
        <v>Not Available</v>
      </c>
    </row>
    <row r="22" spans="2:5" ht="34">
      <c r="B22" s="56" t="s">
        <v>877</v>
      </c>
      <c r="C22" s="84">
        <f>VLOOKUP(B22,'MSAR Data'!$C$6:$BR$156,22,FALSE)</f>
        <v>0.83</v>
      </c>
      <c r="D22" s="85" t="str">
        <f>VLOOKUP(B22,'MSAR Data'!$C$6:$BR$156,57,FALSE)</f>
        <v>No</v>
      </c>
      <c r="E22" s="86" t="str">
        <f>VLOOKUP(B22,'MSAR Data'!$C$6:$BR$156,58,FALSE)</f>
        <v>Students have access and are encouraged to participate in research and have the option to pursue a scholarly concentration in various areas of focus.</v>
      </c>
    </row>
    <row r="23" spans="2:5" ht="17">
      <c r="B23" s="56" t="s">
        <v>643</v>
      </c>
      <c r="C23" s="84">
        <f>VLOOKUP(B23,'MSAR Data'!$C$6:$BR$156,22,FALSE)</f>
        <v>0.84</v>
      </c>
      <c r="D23" s="85" t="str">
        <f>VLOOKUP(B23,'MSAR Data'!$C$6:$BR$156,57,FALSE)</f>
        <v>No</v>
      </c>
      <c r="E23" s="86" t="str">
        <f>VLOOKUP(B23,'MSAR Data'!$C$6:$BR$156,58,FALSE)</f>
        <v>Not Available</v>
      </c>
    </row>
    <row r="24" spans="2:5" ht="17">
      <c r="B24" s="56" t="s">
        <v>932</v>
      </c>
      <c r="C24" s="84">
        <f>VLOOKUP(B24,'MSAR Data'!$C$6:$BR$156,22,FALSE)</f>
        <v>0.84</v>
      </c>
      <c r="D24" s="85" t="str">
        <f>VLOOKUP(B24,'MSAR Data'!$C$6:$BR$156,57,FALSE)</f>
        <v>No</v>
      </c>
      <c r="E24" s="86" t="str">
        <f>VLOOKUP(B24,'MSAR Data'!$C$6:$BR$156,58,FALSE)</f>
        <v>Not Available</v>
      </c>
    </row>
    <row r="25" spans="2:5" ht="17">
      <c r="B25" s="56" t="s">
        <v>170</v>
      </c>
      <c r="C25" s="84">
        <f>VLOOKUP(B25,'MSAR Data'!$C$6:$BR$156,22,FALSE)</f>
        <v>0.84</v>
      </c>
      <c r="D25" s="85" t="str">
        <f>VLOOKUP(B25,'MSAR Data'!$C$6:$BR$156,57,FALSE)</f>
        <v>No</v>
      </c>
      <c r="E25" s="86" t="str">
        <f>VLOOKUP(B25,'MSAR Data'!$C$6:$BR$156,58,FALSE)</f>
        <v>Research is encouraged and opportunities are provided to students</v>
      </c>
    </row>
    <row r="26" spans="2:5" ht="17">
      <c r="B26" s="56" t="s">
        <v>930</v>
      </c>
      <c r="C26" s="84">
        <f>VLOOKUP(B26,'MSAR Data'!$C$6:$BR$156,22,FALSE)</f>
        <v>0.84</v>
      </c>
      <c r="D26" s="85" t="str">
        <f>VLOOKUP(B26,'MSAR Data'!$C$6:$BR$156,57,FALSE)</f>
        <v>No</v>
      </c>
      <c r="E26" s="86" t="str">
        <f>VLOOKUP(B26,'MSAR Data'!$C$6:$BR$156,58,FALSE)</f>
        <v>Research is optional for students, but many students participate in research projects.</v>
      </c>
    </row>
    <row r="27" spans="2:5" ht="17">
      <c r="B27" s="56" t="s">
        <v>258</v>
      </c>
      <c r="C27" s="84">
        <f>VLOOKUP(B27,'MSAR Data'!$C$6:$BR$156,22,FALSE)</f>
        <v>0.84</v>
      </c>
      <c r="D27" s="85" t="str">
        <f>VLOOKUP(B27,'MSAR Data'!$C$6:$BR$156,57,FALSE)</f>
        <v>No</v>
      </c>
      <c r="E27" s="86" t="str">
        <f>VLOOKUP(B27,'MSAR Data'!$C$6:$BR$156,58,FALSE)</f>
        <v>No. Optional research projects are available</v>
      </c>
    </row>
    <row r="28" spans="2:5" ht="34">
      <c r="B28" s="56" t="s">
        <v>112</v>
      </c>
      <c r="C28" s="84">
        <f>VLOOKUP(B28,'MSAR Data'!$C$6:$BR$156,22,FALSE)</f>
        <v>0.85</v>
      </c>
      <c r="D28" s="85" t="str">
        <f>VLOOKUP(B28,'MSAR Data'!$C$6:$BR$156,57,FALSE)</f>
        <v>No</v>
      </c>
      <c r="E28" s="86" t="str">
        <f>VLOOKUP(B28,'MSAR Data'!$C$6:$BR$156,58,FALSE)</f>
        <v>While not a requirement, 3/4 of the students complete research prior to graduation, typically during the summer of the first two years.</v>
      </c>
    </row>
    <row r="29" spans="2:5" ht="17">
      <c r="B29" s="56" t="s">
        <v>648</v>
      </c>
      <c r="C29" s="84">
        <f>VLOOKUP(B29,'MSAR Data'!$C$6:$BR$156,22,FALSE)</f>
        <v>0.85</v>
      </c>
      <c r="D29" s="85" t="str">
        <f>VLOOKUP(B29,'MSAR Data'!$C$6:$BR$156,57,FALSE)</f>
        <v>No</v>
      </c>
      <c r="E29" s="86" t="str">
        <f>VLOOKUP(B29,'MSAR Data'!$C$6:$BR$156,58,FALSE)</f>
        <v>Strongly encouraged; included as a component of the newly instituted Capstone Project.</v>
      </c>
    </row>
    <row r="30" spans="2:5" ht="17">
      <c r="B30" s="56" t="s">
        <v>88</v>
      </c>
      <c r="C30" s="84">
        <f>VLOOKUP(B30,'MSAR Data'!$C$6:$BR$156,22,FALSE)</f>
        <v>0.85</v>
      </c>
      <c r="D30" s="85" t="str">
        <f>VLOOKUP(B30,'MSAR Data'!$C$6:$BR$156,57,FALSE)</f>
        <v>No</v>
      </c>
      <c r="E30" s="86" t="str">
        <f>VLOOKUP(B30,'MSAR Data'!$C$6:$BR$156,58,FALSE)</f>
        <v>Not Available</v>
      </c>
    </row>
    <row r="31" spans="2:5" ht="34">
      <c r="B31" s="56" t="s">
        <v>964</v>
      </c>
      <c r="C31" s="84">
        <f>VLOOKUP(B31,'MSAR Data'!$C$6:$BR$156,22,FALSE)</f>
        <v>0.85</v>
      </c>
      <c r="D31" s="85" t="str">
        <f>VLOOKUP(B31,'MSAR Data'!$C$6:$BR$156,57,FALSE)</f>
        <v>No</v>
      </c>
      <c r="E31" s="86" t="str">
        <f>VLOOKUP(B31,'MSAR Data'!$C$6:$BR$156,58,FALSE)</f>
        <v>Numerous research opportunities are available; students are not required but encouraged to participate in research activities</v>
      </c>
    </row>
    <row r="32" spans="2:5" ht="17">
      <c r="B32" s="56" t="s">
        <v>681</v>
      </c>
      <c r="C32" s="84">
        <f>VLOOKUP(B32,'MSAR Data'!$C$6:$BR$156,22,FALSE)</f>
        <v>0.85</v>
      </c>
      <c r="D32" s="85" t="str">
        <f>VLOOKUP(B32,'MSAR Data'!$C$6:$BR$156,57,FALSE)</f>
        <v>No</v>
      </c>
      <c r="E32" s="86" t="str">
        <f>VLOOKUP(B32,'MSAR Data'!$C$6:$BR$156,58,FALSE)</f>
        <v>Not Available</v>
      </c>
    </row>
    <row r="33" spans="2:5" ht="17">
      <c r="B33" s="56" t="s">
        <v>79</v>
      </c>
      <c r="C33" s="84">
        <f>VLOOKUP(B33,'MSAR Data'!$C$6:$BR$156,22,FALSE)</f>
        <v>0.86</v>
      </c>
      <c r="D33" s="85" t="str">
        <f>VLOOKUP(B33,'MSAR Data'!$C$6:$BR$156,57,FALSE)</f>
        <v>No</v>
      </c>
      <c r="E33" s="86" t="str">
        <f>VLOOKUP(B33,'MSAR Data'!$C$6:$BR$156,58,FALSE)</f>
        <v>Not Available</v>
      </c>
    </row>
    <row r="34" spans="2:5" ht="34">
      <c r="B34" s="56" t="s">
        <v>900</v>
      </c>
      <c r="C34" s="84">
        <f>VLOOKUP(B34,'MSAR Data'!$C$6:$BR$156,22,FALSE)</f>
        <v>0.86</v>
      </c>
      <c r="D34" s="85" t="str">
        <f>VLOOKUP(B34,'MSAR Data'!$C$6:$BR$156,57,FALSE)</f>
        <v>Yes</v>
      </c>
      <c r="E34" s="86" t="str">
        <f>VLOOKUP(B34,'MSAR Data'!$C$6:$BR$156,58,FALSE)</f>
        <v>There is a required epidemiology research project during third year, students may work alone or in small groups to complete the project.</v>
      </c>
    </row>
    <row r="35" spans="2:5" ht="17">
      <c r="B35" s="56" t="s">
        <v>115</v>
      </c>
      <c r="C35" s="84">
        <f>VLOOKUP(B35,'MSAR Data'!$C$6:$BR$156,22,FALSE)</f>
        <v>0.86</v>
      </c>
      <c r="D35" s="85" t="str">
        <f>VLOOKUP(B35,'MSAR Data'!$C$6:$BR$156,57,FALSE)</f>
        <v>No</v>
      </c>
      <c r="E35" s="86" t="str">
        <f>VLOOKUP(B35,'MSAR Data'!$C$6:$BR$156,58,FALSE)</f>
        <v>Not Available</v>
      </c>
    </row>
    <row r="36" spans="2:5" ht="34">
      <c r="B36" s="56" t="s">
        <v>33</v>
      </c>
      <c r="C36" s="84">
        <f>VLOOKUP(B36,'MSAR Data'!$C$6:$BR$156,22,FALSE)</f>
        <v>0.87</v>
      </c>
      <c r="D36" s="85" t="str">
        <f>VLOOKUP(B36,'MSAR Data'!$C$6:$BR$156,57,FALSE)</f>
        <v>No</v>
      </c>
      <c r="E36" s="86" t="str">
        <f>VLOOKUP(B36,'MSAR Data'!$C$6:$BR$156,58,FALSE)</f>
        <v>Optional Research Distinction Track:
https://medicine.ecu.edu/medicaleducation/distinction-tracks/</v>
      </c>
    </row>
    <row r="37" spans="2:5" ht="34">
      <c r="B37" s="56" t="s">
        <v>222</v>
      </c>
      <c r="C37" s="84">
        <f>VLOOKUP(B37,'MSAR Data'!$C$6:$BR$156,22,FALSE)</f>
        <v>0.87</v>
      </c>
      <c r="D37" s="85" t="str">
        <f>VLOOKUP(B37,'MSAR Data'!$C$6:$BR$156,57,FALSE)</f>
        <v>Yes</v>
      </c>
      <c r="E37" s="86" t="str">
        <f>VLOOKUP(B37,'MSAR Data'!$C$6:$BR$156,58,FALSE)</f>
        <v>Students are required to complete one or more projects over their four years of medical school. They choose a concentration of special interest from eight different Scholarly Inquiry tracks.</v>
      </c>
    </row>
    <row r="38" spans="2:5" ht="34">
      <c r="B38" s="56" t="s">
        <v>981</v>
      </c>
      <c r="C38" s="84">
        <f>VLOOKUP(B38,'MSAR Data'!$C$6:$BR$156,22,FALSE)</f>
        <v>0.88</v>
      </c>
      <c r="D38" s="85" t="str">
        <f>VLOOKUP(B38,'MSAR Data'!$C$6:$BR$156,57,FALSE)</f>
        <v>Yes</v>
      </c>
      <c r="E38" s="86" t="str">
        <f>VLOOKUP(B38,'MSAR Data'!$C$6:$BR$156,58,FALSE)</f>
        <v>More information about the Independent Investigative Inquiry can be found at: https://sites.uw.edu/somcurr2</v>
      </c>
    </row>
    <row r="39" spans="2:5" ht="17">
      <c r="B39" s="56" t="s">
        <v>0</v>
      </c>
      <c r="C39" s="84">
        <f>VLOOKUP(B39,'MSAR Data'!$C$6:$BR$156,22,FALSE)</f>
        <v>0.88</v>
      </c>
      <c r="D39" s="85" t="str">
        <f>VLOOKUP(B39,'MSAR Data'!$C$6:$BR$156,57,FALSE)</f>
        <v>No</v>
      </c>
      <c r="E39" s="86" t="str">
        <f>VLOOKUP(B39,'MSAR Data'!$C$6:$BR$156,58,FALSE)</f>
        <v>Not Available</v>
      </c>
    </row>
    <row r="40" spans="2:5" ht="34">
      <c r="B40" s="56" t="s">
        <v>250</v>
      </c>
      <c r="C40" s="84">
        <f>VLOOKUP(B40,'MSAR Data'!$C$6:$BR$156,22,FALSE)</f>
        <v>0.88</v>
      </c>
      <c r="D40" s="85" t="str">
        <f>VLOOKUP(B40,'MSAR Data'!$C$6:$BR$156,57,FALSE)</f>
        <v>No</v>
      </c>
      <c r="E40" s="86" t="str">
        <f>VLOOKUP(B40,'MSAR Data'!$C$6:$BR$156,58,FALSE)</f>
        <v>Research is available for students who wish to pursue research outside of the MD/PHD program. The MD/MS research program is available and the Student Summer Research Program.</v>
      </c>
    </row>
    <row r="41" spans="2:5" ht="34">
      <c r="B41" s="56" t="s">
        <v>260</v>
      </c>
      <c r="C41" s="84">
        <f>VLOOKUP(B41,'MSAR Data'!$C$6:$BR$156,22,FALSE)</f>
        <v>0.88</v>
      </c>
      <c r="D41" s="85" t="str">
        <f>VLOOKUP(B41,'MSAR Data'!$C$6:$BR$156,57,FALSE)</f>
        <v>No</v>
      </c>
      <c r="E41" s="86" t="str">
        <f>VLOOKUP(B41,'MSAR Data'!$C$6:$BR$156,58,FALSE)</f>
        <v>93% of graduating students indicated completion of an independent study project for credit while in medical school, and 95% reported a research project with a faculty member.</v>
      </c>
    </row>
    <row r="42" spans="2:5" ht="17">
      <c r="B42" s="56" t="s">
        <v>158</v>
      </c>
      <c r="C42" s="84">
        <f>VLOOKUP(B42,'MSAR Data'!$C$6:$BR$156,22,FALSE)</f>
        <v>0.88</v>
      </c>
      <c r="D42" s="85" t="str">
        <f>VLOOKUP(B42,'MSAR Data'!$C$6:$BR$156,57,FALSE)</f>
        <v>No</v>
      </c>
      <c r="E42" s="86" t="str">
        <f>VLOOKUP(B42,'MSAR Data'!$C$6:$BR$156,58,FALSE)</f>
        <v>A high percentage of medical students engage in some type of research while in medical school.</v>
      </c>
    </row>
    <row r="43" spans="2:5" ht="17">
      <c r="B43" s="56" t="s">
        <v>198</v>
      </c>
      <c r="C43" s="84">
        <f>VLOOKUP(B43,'MSAR Data'!$C$6:$BR$156,22,FALSE)</f>
        <v>0.89</v>
      </c>
      <c r="D43" s="85" t="str">
        <f>VLOOKUP(B43,'MSAR Data'!$C$6:$BR$156,57,FALSE)</f>
        <v>Yes</v>
      </c>
      <c r="E43" s="86" t="str">
        <f>VLOOKUP(B43,'MSAR Data'!$C$6:$BR$156,58,FALSE)</f>
        <v>Scholarly Project</v>
      </c>
    </row>
    <row r="44" spans="2:5" ht="17">
      <c r="B44" s="56" t="s">
        <v>688</v>
      </c>
      <c r="C44" s="84">
        <f>VLOOKUP(B44,'MSAR Data'!$C$6:$BR$156,22,FALSE)</f>
        <v>0.89</v>
      </c>
      <c r="D44" s="85" t="str">
        <f>VLOOKUP(B44,'MSAR Data'!$C$6:$BR$156,57,FALSE)</f>
        <v>No</v>
      </c>
      <c r="E44" s="86" t="str">
        <f>VLOOKUP(B44,'MSAR Data'!$C$6:$BR$156,58,FALSE)</f>
        <v>Not Available</v>
      </c>
    </row>
    <row r="45" spans="2:5" ht="17">
      <c r="B45" s="56" t="s">
        <v>102</v>
      </c>
      <c r="C45" s="84">
        <f>VLOOKUP(B45,'MSAR Data'!$C$6:$BR$156,22,FALSE)</f>
        <v>0.89</v>
      </c>
      <c r="D45" s="85" t="str">
        <f>VLOOKUP(B45,'MSAR Data'!$C$6:$BR$156,57,FALSE)</f>
        <v>No</v>
      </c>
      <c r="E45" s="86" t="str">
        <f>VLOOKUP(B45,'MSAR Data'!$C$6:$BR$156,58,FALSE)</f>
        <v>Not Available</v>
      </c>
    </row>
    <row r="46" spans="2:5" ht="51">
      <c r="B46" s="56" t="s">
        <v>1003</v>
      </c>
      <c r="C46" s="84">
        <f>VLOOKUP(B46,'MSAR Data'!$C$6:$BR$156,22,FALSE)</f>
        <v>0.89</v>
      </c>
      <c r="D46" s="85" t="str">
        <f>VLOOKUP(B46,'MSAR Data'!$C$6:$BR$156,57,FALSE)</f>
        <v>Yes</v>
      </c>
      <c r="E46" s="86" t="str">
        <f>VLOOKUP(B46,'MSAR Data'!$C$6:$BR$156,58,FALSE)</f>
        <v>Scholarship in Medicine ensures that students engage in instruction in the scientific method and collect and/or use data to test and verify hypotheses and address questions about biomedical phenomena.</v>
      </c>
    </row>
    <row r="47" spans="2:5" ht="17">
      <c r="B47" s="56" t="s">
        <v>654</v>
      </c>
      <c r="C47" s="84">
        <f>VLOOKUP(B47,'MSAR Data'!$C$6:$BR$156,22,FALSE)</f>
        <v>0.89</v>
      </c>
      <c r="D47" s="85" t="str">
        <f>VLOOKUP(B47,'MSAR Data'!$C$6:$BR$156,57,FALSE)</f>
        <v>Yes</v>
      </c>
      <c r="E47" s="86" t="str">
        <f>VLOOKUP(B47,'MSAR Data'!$C$6:$BR$156,58,FALSE)</f>
        <v>https://www.uab.edu/medicine/home/current-students/scholarly-activity</v>
      </c>
    </row>
    <row r="48" spans="2:5" ht="34">
      <c r="B48" s="56" t="s">
        <v>150</v>
      </c>
      <c r="C48" s="84">
        <f>VLOOKUP(B48,'MSAR Data'!$C$6:$BR$156,22,FALSE)</f>
        <v>0.89</v>
      </c>
      <c r="D48" s="85" t="str">
        <f>VLOOKUP(B48,'MSAR Data'!$C$6:$BR$156,57,FALSE)</f>
        <v>No</v>
      </c>
      <c r="E48" s="86" t="str">
        <f>VLOOKUP(B48,'MSAR Data'!$C$6:$BR$156,58,FALSE)</f>
        <v>Research opportunities available throughout all four years for students at both four-year campuses. Students may elect to participate in more intensive research experiences.</v>
      </c>
    </row>
    <row r="49" spans="2:5" ht="17">
      <c r="B49" s="56" t="s">
        <v>705</v>
      </c>
      <c r="C49" s="84">
        <f>VLOOKUP(B49,'MSAR Data'!$C$6:$BR$156,22,FALSE)</f>
        <v>0.9</v>
      </c>
      <c r="D49" s="85" t="str">
        <f>VLOOKUP(B49,'MSAR Data'!$C$6:$BR$156,57,FALSE)</f>
        <v>No</v>
      </c>
      <c r="E49" s="86" t="str">
        <f>VLOOKUP(B49,'MSAR Data'!$C$6:$BR$156,58,FALSE)</f>
        <v>Students are strongly encouraged to participate in research and ample opportunities are offered.</v>
      </c>
    </row>
    <row r="50" spans="2:5" ht="17">
      <c r="B50" s="56" t="s">
        <v>841</v>
      </c>
      <c r="C50" s="84">
        <f>VLOOKUP(B50,'MSAR Data'!$C$6:$BR$156,22,FALSE)</f>
        <v>0.9</v>
      </c>
      <c r="D50" s="85" t="str">
        <f>VLOOKUP(B50,'MSAR Data'!$C$6:$BR$156,57,FALSE)</f>
        <v>No</v>
      </c>
      <c r="E50" s="86" t="str">
        <f>VLOOKUP(B50,'MSAR Data'!$C$6:$BR$156,58,FALSE)</f>
        <v>Though research is not required it is encouraged and well supported.</v>
      </c>
    </row>
    <row r="51" spans="2:5" ht="17">
      <c r="B51" s="56" t="s">
        <v>166</v>
      </c>
      <c r="C51" s="84">
        <f>VLOOKUP(B51,'MSAR Data'!$C$6:$BR$156,22,FALSE)</f>
        <v>0.9</v>
      </c>
      <c r="D51" s="85" t="str">
        <f>VLOOKUP(B51,'MSAR Data'!$C$6:$BR$156,57,FALSE)</f>
        <v>No</v>
      </c>
      <c r="E51" s="86" t="str">
        <f>VLOOKUP(B51,'MSAR Data'!$C$6:$BR$156,58,FALSE)</f>
        <v>Not Available</v>
      </c>
    </row>
    <row r="52" spans="2:5" ht="51">
      <c r="B52" s="56" t="s">
        <v>996</v>
      </c>
      <c r="C52" s="84">
        <f>VLOOKUP(B52,'MSAR Data'!$C$6:$BR$156,22,FALSE)</f>
        <v>0.9</v>
      </c>
      <c r="D52" s="85" t="str">
        <f>VLOOKUP(B52,'MSAR Data'!$C$6:$BR$156,57,FALSE)</f>
        <v>No</v>
      </c>
      <c r="E52" s="86" t="str">
        <f>VLOOKUP(B52,'MSAR Data'!$C$6:$BR$156,58,FALSE)</f>
        <v>Abundant research opportunities are available. Med-Student Research: https://medstudentresearch.med.wayne.edu/ Scholarly Concentration Program: https://medstudentresearch.med.wayne.edu/sc</v>
      </c>
    </row>
    <row r="53" spans="2:5" ht="34">
      <c r="B53" s="56" t="s">
        <v>172</v>
      </c>
      <c r="C53" s="84">
        <f>VLOOKUP(B53,'MSAR Data'!$C$6:$BR$156,22,FALSE)</f>
        <v>0.91</v>
      </c>
      <c r="D53" s="85" t="str">
        <f>VLOOKUP(B53,'MSAR Data'!$C$6:$BR$156,57,FALSE)</f>
        <v>No</v>
      </c>
      <c r="E53" s="86" t="str">
        <f>VLOOKUP(B53,'MSAR Data'!$C$6:$BR$156,58,FALSE)</f>
        <v>Although research is not required, a majority of students research either on campus or at sites throughout NY-metro area.</v>
      </c>
    </row>
    <row r="54" spans="2:5" ht="17">
      <c r="B54" s="56" t="s">
        <v>107</v>
      </c>
      <c r="C54" s="84">
        <f>VLOOKUP(B54,'MSAR Data'!$C$6:$BR$156,22,FALSE)</f>
        <v>0.91</v>
      </c>
      <c r="D54" s="85" t="str">
        <f>VLOOKUP(B54,'MSAR Data'!$C$6:$BR$156,57,FALSE)</f>
        <v>No</v>
      </c>
      <c r="E54" s="86" t="str">
        <f>VLOOKUP(B54,'MSAR Data'!$C$6:$BR$156,58,FALSE)</f>
        <v>Not Available</v>
      </c>
    </row>
    <row r="55" spans="2:5" ht="17">
      <c r="B55" s="56" t="s">
        <v>761</v>
      </c>
      <c r="C55" s="84">
        <f>VLOOKUP(B55,'MSAR Data'!$C$6:$BR$156,22,FALSE)</f>
        <v>0.91</v>
      </c>
      <c r="D55" s="85" t="str">
        <f>VLOOKUP(B55,'MSAR Data'!$C$6:$BR$156,57,FALSE)</f>
        <v>No</v>
      </c>
      <c r="E55" s="86" t="str">
        <f>VLOOKUP(B55,'MSAR Data'!$C$6:$BR$156,58,FALSE)</f>
        <v>Not Available</v>
      </c>
    </row>
    <row r="56" spans="2:5" ht="34">
      <c r="B56" s="56" t="s">
        <v>233</v>
      </c>
      <c r="C56" s="84">
        <f>VLOOKUP(B56,'MSAR Data'!$C$6:$BR$156,22,FALSE)</f>
        <v>0.91</v>
      </c>
      <c r="D56" s="85" t="str">
        <f>VLOOKUP(B56,'MSAR Data'!$C$6:$BR$156,57,FALSE)</f>
        <v>No</v>
      </c>
      <c r="E56" s="86" t="str">
        <f>VLOOKUP(B56,'MSAR Data'!$C$6:$BR$156,58,FALSE)</f>
        <v>https://www.downstate.edu/education-training/college-of-medicine/student-research/index.html</v>
      </c>
    </row>
    <row r="57" spans="2:5" ht="34">
      <c r="B57" s="56" t="s">
        <v>154</v>
      </c>
      <c r="C57" s="84">
        <f>VLOOKUP(B57,'MSAR Data'!$C$6:$BR$156,22,FALSE)</f>
        <v>0.91</v>
      </c>
      <c r="D57" s="85" t="str">
        <f>VLOOKUP(B57,'MSAR Data'!$C$6:$BR$156,57,FALSE)</f>
        <v>No</v>
      </c>
      <c r="E57" s="86" t="str">
        <f>VLOOKUP(B57,'MSAR Data'!$C$6:$BR$156,58,FALSE)</f>
        <v>Students are not required to complete a thesis. Every medical student is required to participate in and present the results of a scholarly project.</v>
      </c>
    </row>
    <row r="58" spans="2:5" ht="17">
      <c r="B58" s="56" t="s">
        <v>97</v>
      </c>
      <c r="C58" s="84">
        <f>VLOOKUP(B58,'MSAR Data'!$C$6:$BR$156,22,FALSE)</f>
        <v>0.91</v>
      </c>
      <c r="D58" s="85" t="str">
        <f>VLOOKUP(B58,'MSAR Data'!$C$6:$BR$156,57,FALSE)</f>
        <v>Yes</v>
      </c>
      <c r="E58" s="86" t="str">
        <f>VLOOKUP(B58,'MSAR Data'!$C$6:$BR$156,58,FALSE)</f>
        <v>Longitudinal Community Health Intervention Projects (L-CHIPs)</v>
      </c>
    </row>
    <row r="59" spans="2:5" ht="34">
      <c r="B59" s="56" t="s">
        <v>663</v>
      </c>
      <c r="C59" s="84">
        <f>VLOOKUP(B59,'MSAR Data'!$C$6:$BR$156,22,FALSE)</f>
        <v>0.91</v>
      </c>
      <c r="D59" s="85" t="str">
        <f>VLOOKUP(B59,'MSAR Data'!$C$6:$BR$156,57,FALSE)</f>
        <v>Yes</v>
      </c>
      <c r="E59" s="86" t="str">
        <f>VLOOKUP(B59,'MSAR Data'!$C$6:$BR$156,58,FALSE)</f>
        <v>The Scholarly Project is a required 4-year longitudinal course. https://medicine.arizona.edu/education/md-program/scholarly-project</v>
      </c>
    </row>
    <row r="60" spans="2:5" ht="51">
      <c r="B60" s="56" t="s">
        <v>771</v>
      </c>
      <c r="C60" s="84">
        <f>VLOOKUP(B60,'MSAR Data'!$C$6:$BR$156,22,FALSE)</f>
        <v>0.91</v>
      </c>
      <c r="D60" s="85" t="str">
        <f>VLOOKUP(B60,'MSAR Data'!$C$6:$BR$156,57,FALSE)</f>
        <v>No</v>
      </c>
      <c r="E60" s="86" t="str">
        <f>VLOOKUP(B60,'MSAR Data'!$C$6:$BR$156,58,FALSE)</f>
        <v>A research thesis or project is not required for the MD degree. Several of the Special Curricular Programs and joint degree programs do require completion of a project or thesis for academic credit.</v>
      </c>
    </row>
    <row r="61" spans="2:5" ht="34">
      <c r="B61" s="56" t="s">
        <v>132</v>
      </c>
      <c r="C61" s="84">
        <f>VLOOKUP(B61,'MSAR Data'!$C$6:$BR$156,22,FALSE)</f>
        <v>0.91</v>
      </c>
      <c r="D61" s="85" t="str">
        <f>VLOOKUP(B61,'MSAR Data'!$C$6:$BR$156,57,FALSE)</f>
        <v>No</v>
      </c>
      <c r="E61" s="86" t="str">
        <f>VLOOKUP(B61,'MSAR Data'!$C$6:$BR$156,58,FALSE)</f>
        <v>Students can receive academic credit for research electives during Phase 1 and in the summer between their first and second year. Research electives are also available in Phase 2 and 3</v>
      </c>
    </row>
    <row r="62" spans="2:5" ht="34">
      <c r="B62" s="56" t="s">
        <v>991</v>
      </c>
      <c r="C62" s="84">
        <f>VLOOKUP(B62,'MSAR Data'!$C$6:$BR$156,22,FALSE)</f>
        <v>0.91</v>
      </c>
      <c r="D62" s="85" t="str">
        <f>VLOOKUP(B62,'MSAR Data'!$C$6:$BR$156,57,FALSE)</f>
        <v>No</v>
      </c>
      <c r="E62" s="86" t="str">
        <f>VLOOKUP(B62,'MSAR Data'!$C$6:$BR$156,58,FALSE)</f>
        <v>Faculty members are eager to work with students to define/orchestrate research projects of interest.</v>
      </c>
    </row>
    <row r="63" spans="2:5" ht="34">
      <c r="B63" s="56" t="s">
        <v>215</v>
      </c>
      <c r="C63" s="84">
        <f>VLOOKUP(B63,'MSAR Data'!$C$6:$BR$156,22,FALSE)</f>
        <v>0.91</v>
      </c>
      <c r="D63" s="85" t="str">
        <f>VLOOKUP(B63,'MSAR Data'!$C$6:$BR$156,57,FALSE)</f>
        <v>No</v>
      </c>
      <c r="E63" s="86" t="str">
        <f>VLOOKUP(B63,'MSAR Data'!$C$6:$BR$156,58,FALSE)</f>
        <v>Scholarly activity strongly encouraged. There are 8 Distinction programs (research, education, community service, bioethics, diversity and inclusion, ethics, global health, leadership)</v>
      </c>
    </row>
    <row r="64" spans="2:5" ht="17">
      <c r="B64" s="56" t="s">
        <v>854</v>
      </c>
      <c r="C64" s="84">
        <f>VLOOKUP(B64,'MSAR Data'!$C$6:$BR$156,22,FALSE)</f>
        <v>0.91</v>
      </c>
      <c r="D64" s="85" t="str">
        <f>VLOOKUP(B64,'MSAR Data'!$C$6:$BR$156,57,FALSE)</f>
        <v>No</v>
      </c>
      <c r="E64" s="86" t="str">
        <f>VLOOKUP(B64,'MSAR Data'!$C$6:$BR$156,58,FALSE)</f>
        <v>Research is optional: https://medicine.missouri.edu/offices-programs/research</v>
      </c>
    </row>
    <row r="65" spans="2:5" ht="34">
      <c r="B65" s="56" t="s">
        <v>210</v>
      </c>
      <c r="C65" s="84">
        <f>VLOOKUP(B65,'MSAR Data'!$C$6:$BR$156,22,FALSE)</f>
        <v>0.92</v>
      </c>
      <c r="D65" s="85" t="str">
        <f>VLOOKUP(B65,'MSAR Data'!$C$6:$BR$156,57,FALSE)</f>
        <v>No</v>
      </c>
      <c r="E65" s="86" t="str">
        <f>VLOOKUP(B65,'MSAR Data'!$C$6:$BR$156,58,FALSE)</f>
        <v>All students receive training in designing and executing research projects during the Foundations of Research Methods course that occurs during both the M1 and M2 years.</v>
      </c>
    </row>
    <row r="66" spans="2:5" ht="34">
      <c r="B66" s="56" t="s">
        <v>91</v>
      </c>
      <c r="C66" s="84">
        <f>VLOOKUP(B66,'MSAR Data'!$C$6:$BR$156,22,FALSE)</f>
        <v>0.92</v>
      </c>
      <c r="D66" s="85" t="str">
        <f>VLOOKUP(B66,'MSAR Data'!$C$6:$BR$156,57,FALSE)</f>
        <v>Yes</v>
      </c>
      <c r="E66" s="86" t="str">
        <f>VLOOKUP(B66,'MSAR Data'!$C$6:$BR$156,58,FALSE)</f>
        <v>Students, under the guidance of a mentor, complete a capstone within eight content concentrations.</v>
      </c>
    </row>
    <row r="67" spans="2:5" ht="17">
      <c r="B67" s="56" t="s">
        <v>38</v>
      </c>
      <c r="C67" s="84">
        <f>VLOOKUP(B67,'MSAR Data'!$C$6:$BR$156,22,FALSE)</f>
        <v>0.92</v>
      </c>
      <c r="D67" s="85" t="str">
        <f>VLOOKUP(B67,'MSAR Data'!$C$6:$BR$156,57,FALSE)</f>
        <v>Yes</v>
      </c>
      <c r="E67" s="86" t="str">
        <f>VLOOKUP(B67,'MSAR Data'!$C$6:$BR$156,58,FALSE)</f>
        <v>A research project is required. Students are encouraged to participate in research.</v>
      </c>
    </row>
    <row r="68" spans="2:5" ht="17">
      <c r="B68" s="56" t="s">
        <v>895</v>
      </c>
      <c r="C68" s="84">
        <f>VLOOKUP(B68,'MSAR Data'!$C$6:$BR$156,22,FALSE)</f>
        <v>0.92</v>
      </c>
      <c r="D68" s="85" t="str">
        <f>VLOOKUP(B68,'MSAR Data'!$C$6:$BR$156,57,FALSE)</f>
        <v>No</v>
      </c>
      <c r="E68" s="86" t="str">
        <f>VLOOKUP(B68,'MSAR Data'!$C$6:$BR$156,58,FALSE)</f>
        <v>Not Available</v>
      </c>
    </row>
    <row r="69" spans="2:5" ht="34">
      <c r="B69" s="56" t="s">
        <v>983</v>
      </c>
      <c r="C69" s="84">
        <f>VLOOKUP(B69,'MSAR Data'!$C$6:$BR$156,22,FALSE)</f>
        <v>0.92</v>
      </c>
      <c r="D69" s="85" t="str">
        <f>VLOOKUP(B69,'MSAR Data'!$C$6:$BR$156,57,FALSE)</f>
        <v>No</v>
      </c>
      <c r="E69" s="86" t="str">
        <f>VLOOKUP(B69,'MSAR Data'!$C$6:$BR$156,58,FALSE)</f>
        <v>In addition to Phase 3 elective research coursework, students may participate in research during breaks, through fellowships, or through our Path of Distinction in Research program.</v>
      </c>
    </row>
    <row r="70" spans="2:5" ht="17">
      <c r="B70" s="56" t="s">
        <v>117</v>
      </c>
      <c r="C70" s="84">
        <f>VLOOKUP(B70,'MSAR Data'!$C$6:$BR$156,22,FALSE)</f>
        <v>0.92</v>
      </c>
      <c r="D70" s="85" t="str">
        <f>VLOOKUP(B70,'MSAR Data'!$C$6:$BR$156,57,FALSE)</f>
        <v>No</v>
      </c>
      <c r="E70" s="86" t="str">
        <f>VLOOKUP(B70,'MSAR Data'!$C$6:$BR$156,58,FALSE)</f>
        <v>Not Available</v>
      </c>
    </row>
    <row r="71" spans="2:5" ht="17">
      <c r="B71" s="56" t="s">
        <v>128</v>
      </c>
      <c r="C71" s="84">
        <f>VLOOKUP(B71,'MSAR Data'!$C$6:$BR$156,22,FALSE)</f>
        <v>0.92</v>
      </c>
      <c r="D71" s="85" t="str">
        <f>VLOOKUP(B71,'MSAR Data'!$C$6:$BR$156,57,FALSE)</f>
        <v>Yes</v>
      </c>
      <c r="E71" s="86" t="str">
        <f>VLOOKUP(B71,'MSAR Data'!$C$6:$BR$156,58,FALSE)</f>
        <v>All students complete a scholarly research project.</v>
      </c>
    </row>
    <row r="72" spans="2:5" ht="17">
      <c r="B72" s="56" t="s">
        <v>212</v>
      </c>
      <c r="C72" s="84">
        <f>VLOOKUP(B72,'MSAR Data'!$C$6:$BR$156,22,FALSE)</f>
        <v>0.92</v>
      </c>
      <c r="D72" s="85" t="str">
        <f>VLOOKUP(B72,'MSAR Data'!$C$6:$BR$156,57,FALSE)</f>
        <v>No</v>
      </c>
      <c r="E72" s="86" t="str">
        <f>VLOOKUP(B72,'MSAR Data'!$C$6:$BR$156,58,FALSE)</f>
        <v>Opportunities for extensive research experiences are available to all students.</v>
      </c>
    </row>
    <row r="73" spans="2:5" ht="17">
      <c r="B73" s="56" t="s">
        <v>999</v>
      </c>
      <c r="C73" s="84">
        <f>VLOOKUP(B73,'MSAR Data'!$C$6:$BR$156,22,FALSE)</f>
        <v>0.92</v>
      </c>
      <c r="D73" s="85" t="str">
        <f>VLOOKUP(B73,'MSAR Data'!$C$6:$BR$156,57,FALSE)</f>
        <v>No</v>
      </c>
      <c r="E73" s="86" t="str">
        <f>VLOOKUP(B73,'MSAR Data'!$C$6:$BR$156,58,FALSE)</f>
        <v>N/A</v>
      </c>
    </row>
    <row r="74" spans="2:5" ht="17">
      <c r="B74" s="56" t="s">
        <v>958</v>
      </c>
      <c r="C74" s="84">
        <f>VLOOKUP(B74,'MSAR Data'!$C$6:$BR$156,22,FALSE)</f>
        <v>0.92</v>
      </c>
      <c r="D74" s="85" t="str">
        <f>VLOOKUP(B74,'MSAR Data'!$C$6:$BR$156,57,FALSE)</f>
        <v>No</v>
      </c>
      <c r="E74" s="86" t="str">
        <f>VLOOKUP(B74,'MSAR Data'!$C$6:$BR$156,58,FALSE)</f>
        <v>Not Available</v>
      </c>
    </row>
    <row r="75" spans="2:5" ht="34">
      <c r="B75" s="56" t="s">
        <v>174</v>
      </c>
      <c r="C75" s="84">
        <f>VLOOKUP(B75,'MSAR Data'!$C$6:$BR$156,22,FALSE)</f>
        <v>0.92</v>
      </c>
      <c r="D75" s="85" t="str">
        <f>VLOOKUP(B75,'MSAR Data'!$C$6:$BR$156,57,FALSE)</f>
        <v>No</v>
      </c>
      <c r="E75" s="86" t="str">
        <f>VLOOKUP(B75,'MSAR Data'!$C$6:$BR$156,58,FALSE)</f>
        <v>The three-year longitudinal health-care delivery and health-systems science thread of the curriculum culminates in a capstone project prior to graduation.</v>
      </c>
    </row>
    <row r="76" spans="2:5" ht="34">
      <c r="B76" s="56" t="s">
        <v>254</v>
      </c>
      <c r="C76" s="84">
        <f>VLOOKUP(B76,'MSAR Data'!$C$6:$BR$156,22,FALSE)</f>
        <v>0.92</v>
      </c>
      <c r="D76" s="85" t="str">
        <f>VLOOKUP(B76,'MSAR Data'!$C$6:$BR$156,57,FALSE)</f>
        <v>No</v>
      </c>
      <c r="E76" s="86" t="str">
        <f>VLOOKUP(B76,'MSAR Data'!$C$6:$BR$156,58,FALSE)</f>
        <v>While not required, many students engage in valuable research experiences, and there is a detailed internal matching program to find research mentors and topics.</v>
      </c>
    </row>
    <row r="77" spans="2:5" ht="34">
      <c r="B77" s="56" t="s">
        <v>149</v>
      </c>
      <c r="C77" s="84">
        <f>VLOOKUP(B77,'MSAR Data'!$C$6:$BR$156,22,FALSE)</f>
        <v>0.92</v>
      </c>
      <c r="D77" s="85" t="str">
        <f>VLOOKUP(B77,'MSAR Data'!$C$6:$BR$156,57,FALSE)</f>
        <v>No</v>
      </c>
      <c r="E77" s="86" t="str">
        <f>VLOOKUP(B77,'MSAR Data'!$C$6:$BR$156,58,FALSE)</f>
        <v>School offers a Summer Research Program and Scholarly Concentrations in multi-disciplinary fields.</v>
      </c>
    </row>
    <row r="78" spans="2:5" ht="17">
      <c r="B78" s="56" t="s">
        <v>219</v>
      </c>
      <c r="C78" s="84">
        <f>VLOOKUP(B78,'MSAR Data'!$C$6:$BR$156,22,FALSE)</f>
        <v>0.92</v>
      </c>
      <c r="D78" s="85" t="str">
        <f>VLOOKUP(B78,'MSAR Data'!$C$6:$BR$156,57,FALSE)</f>
        <v>No</v>
      </c>
      <c r="E78" s="86" t="str">
        <f>VLOOKUP(B78,'MSAR Data'!$C$6:$BR$156,58,FALSE)</f>
        <v>Distinction in Research Award.</v>
      </c>
    </row>
    <row r="79" spans="2:5" ht="17">
      <c r="B79" s="56" t="s">
        <v>53</v>
      </c>
      <c r="C79" s="84">
        <f>VLOOKUP(B79,'MSAR Data'!$C$6:$BR$156,22,FALSE)</f>
        <v>0.93</v>
      </c>
      <c r="D79" s="85" t="str">
        <f>VLOOKUP(B79,'MSAR Data'!$C$6:$BR$156,57,FALSE)</f>
        <v>No</v>
      </c>
      <c r="E79" s="86" t="str">
        <f>VLOOKUP(B79,'MSAR Data'!$C$6:$BR$156,58,FALSE)</f>
        <v>Not Available</v>
      </c>
    </row>
    <row r="80" spans="2:5" ht="17">
      <c r="B80" s="56" t="s">
        <v>246</v>
      </c>
      <c r="C80" s="84">
        <f>VLOOKUP(B80,'MSAR Data'!$C$6:$BR$156,22,FALSE)</f>
        <v>0.93</v>
      </c>
      <c r="D80" s="85" t="str">
        <f>VLOOKUP(B80,'MSAR Data'!$C$6:$BR$156,57,FALSE)</f>
        <v>Yes</v>
      </c>
      <c r="E80" s="86" t="str">
        <f>VLOOKUP(B80,'MSAR Data'!$C$6:$BR$156,58,FALSE)</f>
        <v>Completion of a Scholarly Activity in Research Project (SARP) is a graduation requirement.</v>
      </c>
    </row>
    <row r="81" spans="2:5" ht="17">
      <c r="B81" s="56" t="s">
        <v>230</v>
      </c>
      <c r="C81" s="84">
        <f>VLOOKUP(B81,'MSAR Data'!$C$6:$BR$156,22,FALSE)</f>
        <v>0.93</v>
      </c>
      <c r="D81" s="85" t="str">
        <f>VLOOKUP(B81,'MSAR Data'!$C$6:$BR$156,57,FALSE)</f>
        <v>No</v>
      </c>
      <c r="E81" s="86" t="str">
        <f>VLOOKUP(B81,'MSAR Data'!$C$6:$BR$156,58,FALSE)</f>
        <v>Not Available</v>
      </c>
    </row>
    <row r="82" spans="2:5" ht="34">
      <c r="B82" s="56" t="s">
        <v>1001</v>
      </c>
      <c r="C82" s="84">
        <f>VLOOKUP(B82,'MSAR Data'!$C$6:$BR$156,22,FALSE)</f>
        <v>0.93</v>
      </c>
      <c r="D82" s="85" t="str">
        <f>VLOOKUP(B82,'MSAR Data'!$C$6:$BR$156,57,FALSE)</f>
        <v>No</v>
      </c>
      <c r="E82" s="86" t="str">
        <f>VLOOKUP(B82,'MSAR Data'!$C$6:$BR$156,58,FALSE)</f>
        <v>Many WMed students choose to pursue research areas of interest. Learn more: https://med.wmich.edu/node/891.</v>
      </c>
    </row>
    <row r="83" spans="2:5" ht="34">
      <c r="B83" s="56" t="s">
        <v>916</v>
      </c>
      <c r="C83" s="84">
        <f>VLOOKUP(B83,'MSAR Data'!$C$6:$BR$156,22,FALSE)</f>
        <v>0.93</v>
      </c>
      <c r="D83" s="85" t="str">
        <f>VLOOKUP(B83,'MSAR Data'!$C$6:$BR$156,57,FALSE)</f>
        <v>Yes</v>
      </c>
      <c r="E83" s="86" t="str">
        <f>VLOOKUP(B83,'MSAR Data'!$C$6:$BR$156,58,FALSE)</f>
        <v>Completion of a longitudinal research project of personal interest to the student. http://www.omed.pitt.edu/curriculum/scholarlyproject.php</v>
      </c>
    </row>
    <row r="84" spans="2:5" ht="17">
      <c r="B84" s="56" t="s">
        <v>59</v>
      </c>
      <c r="C84" s="84">
        <f>VLOOKUP(B84,'MSAR Data'!$C$6:$BR$156,22,FALSE)</f>
        <v>0.93</v>
      </c>
      <c r="D84" s="85" t="str">
        <f>VLOOKUP(B84,'MSAR Data'!$C$6:$BR$156,57,FALSE)</f>
        <v>No</v>
      </c>
      <c r="E84" s="86" t="str">
        <f>VLOOKUP(B84,'MSAR Data'!$C$6:$BR$156,58,FALSE)</f>
        <v>Students may complete directed independent research in the summer after M1 year.</v>
      </c>
    </row>
    <row r="85" spans="2:5" ht="34">
      <c r="B85" s="56" t="s">
        <v>933</v>
      </c>
      <c r="C85" s="84">
        <f>VLOOKUP(B85,'MSAR Data'!$C$6:$BR$156,22,FALSE)</f>
        <v>0.93</v>
      </c>
      <c r="D85" s="85" t="str">
        <f>VLOOKUP(B85,'MSAR Data'!$C$6:$BR$156,57,FALSE)</f>
        <v>Yes</v>
      </c>
      <c r="E85" s="86" t="str">
        <f>VLOOKUP(B85,'MSAR Data'!$C$6:$BR$156,58,FALSE)</f>
        <v>Research may be basic science or clinically related or may involve a quality improvement/patient safety study.</v>
      </c>
    </row>
    <row r="86" spans="2:5" ht="34">
      <c r="B86" s="56" t="s">
        <v>926</v>
      </c>
      <c r="C86" s="84">
        <f>VLOOKUP(B86,'MSAR Data'!$C$6:$BR$156,22,FALSE)</f>
        <v>0.93</v>
      </c>
      <c r="D86" s="85" t="str">
        <f>VLOOKUP(B86,'MSAR Data'!$C$6:$BR$156,57,FALSE)</f>
        <v>No</v>
      </c>
      <c r="E86" s="86" t="str">
        <f>VLOOKUP(B86,'MSAR Data'!$C$6:$BR$156,58,FALSE)</f>
        <v>Students may participate in the M.D. with Research Honors program which requires the student to present and defend their research to a selected committee.</v>
      </c>
    </row>
    <row r="87" spans="2:5" ht="17">
      <c r="B87" s="56" t="s">
        <v>865</v>
      </c>
      <c r="C87" s="84">
        <f>VLOOKUP(B87,'MSAR Data'!$C$6:$BR$156,22,FALSE)</f>
        <v>0.93</v>
      </c>
      <c r="D87" s="85" t="str">
        <f>VLOOKUP(B87,'MSAR Data'!$C$6:$BR$156,57,FALSE)</f>
        <v>No</v>
      </c>
      <c r="E87" s="86" t="str">
        <f>VLOOKUP(B87,'MSAR Data'!$C$6:$BR$156,58,FALSE)</f>
        <v>Not Available</v>
      </c>
    </row>
    <row r="88" spans="2:5" ht="34">
      <c r="B88" s="56" t="s">
        <v>673</v>
      </c>
      <c r="C88" s="84">
        <f>VLOOKUP(B88,'MSAR Data'!$C$6:$BR$156,22,FALSE)</f>
        <v>0.94</v>
      </c>
      <c r="D88" s="85" t="str">
        <f>VLOOKUP(B88,'MSAR Data'!$C$6:$BR$156,57,FALSE)</f>
        <v>Yes</v>
      </c>
      <c r="E88" s="86" t="str">
        <f>VLOOKUP(B88,'MSAR Data'!$C$6:$BR$156,58,FALSE)</f>
        <v>Every student completes a hypothesis-driven research Scholarly Project: https://phoenixmed.arizona.edu/scholarly-project.</v>
      </c>
    </row>
    <row r="89" spans="2:5" ht="17">
      <c r="B89" s="56" t="s">
        <v>744</v>
      </c>
      <c r="C89" s="84">
        <f>VLOOKUP(B89,'MSAR Data'!$C$6:$BR$156,22,FALSE)</f>
        <v>0.94</v>
      </c>
      <c r="D89" s="85" t="str">
        <f>VLOOKUP(B89,'MSAR Data'!$C$6:$BR$156,57,FALSE)</f>
        <v>Yes</v>
      </c>
      <c r="E89" s="86" t="str">
        <f>VLOOKUP(B89,'MSAR Data'!$C$6:$BR$156,58,FALSE)</f>
        <v>The Mentored Scholarly Activity (research) is required for graduation.</v>
      </c>
    </row>
    <row r="90" spans="2:5" ht="17">
      <c r="B90" s="56" t="s">
        <v>48</v>
      </c>
      <c r="C90" s="84">
        <f>VLOOKUP(B90,'MSAR Data'!$C$6:$BR$156,22,FALSE)</f>
        <v>0.94</v>
      </c>
      <c r="D90" s="85" t="str">
        <f>VLOOKUP(B90,'MSAR Data'!$C$6:$BR$156,57,FALSE)</f>
        <v>No</v>
      </c>
      <c r="E90" s="86" t="str">
        <f>VLOOKUP(B90,'MSAR Data'!$C$6:$BR$156,58,FALSE)</f>
        <v>Research is encouraged and CMED offers many research opportunities.</v>
      </c>
    </row>
    <row r="91" spans="2:5" ht="51">
      <c r="B91" s="56" t="s">
        <v>122</v>
      </c>
      <c r="C91" s="84">
        <f>VLOOKUP(B91,'MSAR Data'!$C$6:$BR$156,22,FALSE)</f>
        <v>0.94</v>
      </c>
      <c r="D91" s="85" t="str">
        <f>VLOOKUP(B91,'MSAR Data'!$C$6:$BR$156,57,FALSE)</f>
        <v>Not provided</v>
      </c>
      <c r="E91" s="86" t="str">
        <f>VLOOKUP(B91,'MSAR Data'!$C$6:$BR$156,58,FALSE)</f>
        <v>Each student will meaningfully explore an area of interest as they complete a scholarly project under the close guidance of a faculty member. Students access the Kaiser Permanente research enterprise.</v>
      </c>
    </row>
    <row r="92" spans="2:5" ht="17">
      <c r="B92" s="56" t="s">
        <v>987</v>
      </c>
      <c r="C92" s="84">
        <f>VLOOKUP(B92,'MSAR Data'!$C$6:$BR$156,22,FALSE)</f>
        <v>0.94</v>
      </c>
      <c r="D92" s="85" t="str">
        <f>VLOOKUP(B92,'MSAR Data'!$C$6:$BR$156,57,FALSE)</f>
        <v>No</v>
      </c>
      <c r="E92" s="86" t="str">
        <f>VLOOKUP(B92,'MSAR Data'!$C$6:$BR$156,58,FALSE)</f>
        <v>Not Available</v>
      </c>
    </row>
    <row r="93" spans="2:5" ht="17">
      <c r="B93" s="56" t="s">
        <v>262</v>
      </c>
      <c r="C93" s="84">
        <f>VLOOKUP(B93,'MSAR Data'!$C$6:$BR$156,22,FALSE)</f>
        <v>0.94</v>
      </c>
      <c r="D93" s="85" t="str">
        <f>VLOOKUP(B93,'MSAR Data'!$C$6:$BR$156,57,FALSE)</f>
        <v>No</v>
      </c>
      <c r="E93" s="86" t="str">
        <f>VLOOKUP(B93,'MSAR Data'!$C$6:$BR$156,58,FALSE)</f>
        <v>Not Available</v>
      </c>
    </row>
    <row r="94" spans="2:5" ht="17">
      <c r="B94" s="56" t="s">
        <v>41</v>
      </c>
      <c r="C94" s="84">
        <f>VLOOKUP(B94,'MSAR Data'!$C$6:$BR$156,22,FALSE)</f>
        <v>0.94</v>
      </c>
      <c r="D94" s="85" t="str">
        <f>VLOOKUP(B94,'MSAR Data'!$C$6:$BR$156,57,FALSE)</f>
        <v>Yes</v>
      </c>
      <c r="E94" s="86" t="str">
        <f>VLOOKUP(B94,'MSAR Data'!$C$6:$BR$156,58,FALSE)</f>
        <v>All students are required to complete a Capstone Project and a Data Science Project.</v>
      </c>
    </row>
    <row r="95" spans="2:5" ht="17">
      <c r="B95" s="56" t="s">
        <v>69</v>
      </c>
      <c r="C95" s="84">
        <f>VLOOKUP(B95,'MSAR Data'!$C$6:$BR$156,22,FALSE)</f>
        <v>0.94</v>
      </c>
      <c r="D95" s="85" t="str">
        <f>VLOOKUP(B95,'MSAR Data'!$C$6:$BR$156,57,FALSE)</f>
        <v>No</v>
      </c>
      <c r="E95" s="86" t="str">
        <f>VLOOKUP(B95,'MSAR Data'!$C$6:$BR$156,58,FALSE)</f>
        <v>Though optional, many students conduct research.</v>
      </c>
    </row>
    <row r="96" spans="2:5" ht="17">
      <c r="B96" s="56" t="s">
        <v>920</v>
      </c>
      <c r="C96" s="84">
        <f>VLOOKUP(B96,'MSAR Data'!$C$6:$BR$156,22,FALSE)</f>
        <v>0.94</v>
      </c>
      <c r="D96" s="85" t="str">
        <f>VLOOKUP(B96,'MSAR Data'!$C$6:$BR$156,57,FALSE)</f>
        <v>No</v>
      </c>
      <c r="E96" s="86" t="str">
        <f>VLOOKUP(B96,'MSAR Data'!$C$6:$BR$156,58,FALSE)</f>
        <v>Not applicable</v>
      </c>
    </row>
    <row r="97" spans="2:5" ht="51">
      <c r="B97" s="56" t="s">
        <v>188</v>
      </c>
      <c r="C97" s="84">
        <f>VLOOKUP(B97,'MSAR Data'!$C$6:$BR$156,22,FALSE)</f>
        <v>0.94</v>
      </c>
      <c r="D97" s="85" t="str">
        <f>VLOOKUP(B97,'MSAR Data'!$C$6:$BR$156,57,FALSE)</f>
        <v>Yes</v>
      </c>
      <c r="E97" s="86" t="str">
        <f>VLOOKUP(B97,'MSAR Data'!$C$6:$BR$156,58,FALSE)</f>
        <v>Being on the forefront of new discoveries that benefit patients is of the utmost importance. At NSU MD, you will be required to participate in research that will shape your understanding of medicine.</v>
      </c>
    </row>
    <row r="98" spans="2:5" ht="34">
      <c r="B98" s="56" t="s">
        <v>243</v>
      </c>
      <c r="C98" s="84">
        <f>VLOOKUP(B98,'MSAR Data'!$C$6:$BR$156,22,FALSE)</f>
        <v>0.94</v>
      </c>
      <c r="D98" s="85" t="str">
        <f>VLOOKUP(B98,'MSAR Data'!$C$6:$BR$156,57,FALSE)</f>
        <v>No</v>
      </c>
      <c r="E98" s="86" t="str">
        <f>VLOOKUP(B98,'MSAR Data'!$C$6:$BR$156,58,FALSE)</f>
        <v>The Medical Scholar Research Pathway provides students in good academic standing the opportunity to participate in research. https://medicine.tamu.edu/omsre/index.html</v>
      </c>
    </row>
    <row r="99" spans="2:5" ht="17">
      <c r="B99" s="56" t="s">
        <v>124</v>
      </c>
      <c r="C99" s="84">
        <f>VLOOKUP(B99,'MSAR Data'!$C$6:$BR$156,22,FALSE)</f>
        <v>0.94</v>
      </c>
      <c r="D99" s="85" t="str">
        <f>VLOOKUP(B99,'MSAR Data'!$C$6:$BR$156,57,FALSE)</f>
        <v>Yes</v>
      </c>
      <c r="E99" s="86" t="str">
        <f>VLOOKUP(B99,'MSAR Data'!$C$6:$BR$156,58,FALSE)</f>
        <v>A Scholarly Project may be bench or clinical research.</v>
      </c>
    </row>
    <row r="100" spans="2:5" ht="17">
      <c r="B100" s="56" t="s">
        <v>828</v>
      </c>
      <c r="C100" s="84">
        <f>VLOOKUP(B100,'MSAR Data'!$C$6:$BR$156,22,FALSE)</f>
        <v>0.94</v>
      </c>
      <c r="D100" s="85" t="str">
        <f>VLOOKUP(B100,'MSAR Data'!$C$6:$BR$156,57,FALSE)</f>
        <v>No</v>
      </c>
      <c r="E100" s="86" t="str">
        <f>VLOOKUP(B100,'MSAR Data'!$C$6:$BR$156,58,FALSE)</f>
        <v>Not Available</v>
      </c>
    </row>
    <row r="101" spans="2:5" ht="51">
      <c r="B101" s="56" t="s">
        <v>738</v>
      </c>
      <c r="C101" s="84">
        <f>VLOOKUP(B101,'MSAR Data'!$C$6:$BR$156,22,FALSE)</f>
        <v>0.94</v>
      </c>
      <c r="D101" s="85" t="str">
        <f>VLOOKUP(B101,'MSAR Data'!$C$6:$BR$156,57,FALSE)</f>
        <v>No</v>
      </c>
      <c r="E101" s="86" t="str">
        <f>VLOOKUP(B101,'MSAR Data'!$C$6:$BR$156,58,FALSE)</f>
        <v>UC is a tier-one research, Clinical and Translational Science Award (CTSA) institution. Nearly 450 investigators receive almost 700 grants. Research is conducted by more than 500 faculty and students.</v>
      </c>
    </row>
    <row r="102" spans="2:5" ht="17">
      <c r="B102" s="56" t="s">
        <v>201</v>
      </c>
      <c r="C102" s="84">
        <f>VLOOKUP(B102,'MSAR Data'!$C$6:$BR$156,22,FALSE)</f>
        <v>0.94</v>
      </c>
      <c r="D102" s="85" t="str">
        <f>VLOOKUP(B102,'MSAR Data'!$C$6:$BR$156,57,FALSE)</f>
        <v>Yes</v>
      </c>
      <c r="E102" s="86" t="str">
        <f>VLOOKUP(B102,'MSAR Data'!$C$6:$BR$156,58,FALSE)</f>
        <v>https://students.med.psu.edu/md-students/medical-student-research/</v>
      </c>
    </row>
    <row r="103" spans="2:5" ht="17">
      <c r="B103" s="56" t="s">
        <v>29</v>
      </c>
      <c r="C103" s="84">
        <f>VLOOKUP(B103,'MSAR Data'!$C$6:$BR$156,22,FALSE)</f>
        <v>0.94</v>
      </c>
      <c r="D103" s="85" t="str">
        <f>VLOOKUP(B103,'MSAR Data'!$C$6:$BR$156,57,FALSE)</f>
        <v>No</v>
      </c>
      <c r="E103" s="86" t="str">
        <f>VLOOKUP(B103,'MSAR Data'!$C$6:$BR$156,58,FALSE)</f>
        <v>Not Available</v>
      </c>
    </row>
    <row r="104" spans="2:5" ht="17">
      <c r="B104" s="56" t="s">
        <v>781</v>
      </c>
      <c r="C104" s="84">
        <f>VLOOKUP(B104,'MSAR Data'!$C$6:$BR$156,22,FALSE)</f>
        <v>0.94</v>
      </c>
      <c r="D104" s="85" t="str">
        <f>VLOOKUP(B104,'MSAR Data'!$C$6:$BR$156,57,FALSE)</f>
        <v>No</v>
      </c>
      <c r="E104" s="86" t="str">
        <f>VLOOKUP(B104,'MSAR Data'!$C$6:$BR$156,58,FALSE)</f>
        <v>Not Available</v>
      </c>
    </row>
    <row r="105" spans="2:5" ht="34">
      <c r="B105" s="56" t="s">
        <v>755</v>
      </c>
      <c r="C105" s="84">
        <f>VLOOKUP(B105,'MSAR Data'!$C$6:$BR$156,22,FALSE)</f>
        <v>0.94</v>
      </c>
      <c r="D105" s="85" t="str">
        <f>VLOOKUP(B105,'MSAR Data'!$C$6:$BR$156,57,FALSE)</f>
        <v>No</v>
      </c>
      <c r="E105" s="86" t="str">
        <f>VLOOKUP(B105,'MSAR Data'!$C$6:$BR$156,58,FALSE)</f>
        <v>Participation in scholarly activities is strongly encouraged via the Medical Student Research Program program and Discovery Pathways Program.</v>
      </c>
    </row>
    <row r="106" spans="2:5" ht="17">
      <c r="B106" s="56" t="s">
        <v>50</v>
      </c>
      <c r="C106" s="84">
        <f>VLOOKUP(B106,'MSAR Data'!$C$6:$BR$156,22,FALSE)</f>
        <v>0.94</v>
      </c>
      <c r="D106" s="85" t="str">
        <f>VLOOKUP(B106,'MSAR Data'!$C$6:$BR$156,57,FALSE)</f>
        <v>No</v>
      </c>
      <c r="E106" s="86" t="str">
        <f>VLOOKUP(B106,'MSAR Data'!$C$6:$BR$156,58,FALSE)</f>
        <v>Optional</v>
      </c>
    </row>
    <row r="107" spans="2:5" ht="34">
      <c r="B107" s="56" t="s">
        <v>235</v>
      </c>
      <c r="C107" s="84">
        <f>VLOOKUP(B107,'MSAR Data'!$C$6:$BR$156,22,FALSE)</f>
        <v>0.95</v>
      </c>
      <c r="D107" s="85" t="str">
        <f>VLOOKUP(B107,'MSAR Data'!$C$6:$BR$156,57,FALSE)</f>
        <v>Yes</v>
      </c>
      <c r="E107" s="86" t="str">
        <f>VLOOKUP(B107,'MSAR Data'!$C$6:$BR$156,58,FALSE)</f>
        <v>Students will be required to complete a scholarly research prospectus and culminating thesis throughout all four years of their medical education.</v>
      </c>
    </row>
    <row r="108" spans="2:5" ht="34">
      <c r="B108" s="56" t="s">
        <v>35</v>
      </c>
      <c r="C108" s="84">
        <f>VLOOKUP(B108,'MSAR Data'!$C$6:$BR$156,22,FALSE)</f>
        <v>0.95</v>
      </c>
      <c r="D108" s="85" t="str">
        <f>VLOOKUP(B108,'MSAR Data'!$C$6:$BR$156,57,FALSE)</f>
        <v>Yes</v>
      </c>
      <c r="E108" s="86" t="str">
        <f>VLOOKUP(B108,'MSAR Data'!$C$6:$BR$156,58,FALSE)</f>
        <v>A required Self-Directed Student Scholarly Project is a one-year, research-based program to be completed during the 2nd year of medical school.</v>
      </c>
    </row>
    <row r="109" spans="2:5" ht="17">
      <c r="B109" s="56" t="s">
        <v>750</v>
      </c>
      <c r="C109" s="84">
        <f>VLOOKUP(B109,'MSAR Data'!$C$6:$BR$156,22,FALSE)</f>
        <v>0.95</v>
      </c>
      <c r="D109" s="85" t="str">
        <f>VLOOKUP(B109,'MSAR Data'!$C$6:$BR$156,57,FALSE)</f>
        <v>Yes</v>
      </c>
      <c r="E109" s="86" t="str">
        <f>VLOOKUP(B109,'MSAR Data'!$C$6:$BR$156,58,FALSE)</f>
        <v>Capstone project, numerous opportunities available.</v>
      </c>
    </row>
    <row r="110" spans="2:5" ht="34">
      <c r="B110" s="56" t="s">
        <v>147</v>
      </c>
      <c r="C110" s="84">
        <f>VLOOKUP(B110,'MSAR Data'!$C$6:$BR$156,22,FALSE)</f>
        <v>0.95</v>
      </c>
      <c r="D110" s="85" t="str">
        <f>VLOOKUP(B110,'MSAR Data'!$C$6:$BR$156,57,FALSE)</f>
        <v>Yes</v>
      </c>
      <c r="E110" s="86" t="str">
        <f>VLOOKUP(B110,'MSAR Data'!$C$6:$BR$156,58,FALSE)</f>
        <v>Mandatory research requirement. Research can be conducted based on individual student schedules throughout their four years. Expectation to have one publication by year 4.</v>
      </c>
    </row>
    <row r="111" spans="2:5" ht="34">
      <c r="B111" s="56" t="s">
        <v>113</v>
      </c>
      <c r="C111" s="84">
        <f>VLOOKUP(B111,'MSAR Data'!$C$6:$BR$156,22,FALSE)</f>
        <v>0.95</v>
      </c>
      <c r="D111" s="85" t="str">
        <f>VLOOKUP(B111,'MSAR Data'!$C$6:$BR$156,57,FALSE)</f>
        <v>Yes</v>
      </c>
      <c r="E111" s="86" t="str">
        <f>VLOOKUP(B111,'MSAR Data'!$C$6:$BR$156,58,FALSE)</f>
        <v>All medical students have a research requirement: https://icahn.mssm.edu/education/medical/research/summer-programs</v>
      </c>
    </row>
    <row r="112" spans="2:5" ht="17">
      <c r="B112" s="56" t="s">
        <v>67</v>
      </c>
      <c r="C112" s="84">
        <f>VLOOKUP(B112,'MSAR Data'!$C$6:$BR$156,22,FALSE)</f>
        <v>0.95</v>
      </c>
      <c r="D112" s="85" t="str">
        <f>VLOOKUP(B112,'MSAR Data'!$C$6:$BR$156,57,FALSE)</f>
        <v>No</v>
      </c>
      <c r="E112" s="86" t="str">
        <f>VLOOKUP(B112,'MSAR Data'!$C$6:$BR$156,58,FALSE)</f>
        <v>Not Available</v>
      </c>
    </row>
    <row r="113" spans="2:5" ht="34">
      <c r="B113" s="56" t="s">
        <v>57</v>
      </c>
      <c r="C113" s="84">
        <f>VLOOKUP(B113,'MSAR Data'!$C$6:$BR$156,22,FALSE)</f>
        <v>0.95</v>
      </c>
      <c r="D113" s="85" t="str">
        <f>VLOOKUP(B113,'MSAR Data'!$C$6:$BR$156,57,FALSE)</f>
        <v>Yes</v>
      </c>
      <c r="E113" s="86" t="str">
        <f>VLOOKUP(B113,'MSAR Data'!$C$6:$BR$156,58,FALSE)</f>
        <v>All students are required to complete a capstone project as a component of the Scholars Workshop course.</v>
      </c>
    </row>
    <row r="114" spans="2:5" ht="17">
      <c r="B114" s="56" t="s">
        <v>984</v>
      </c>
      <c r="C114" s="84">
        <f>VLOOKUP(B114,'MSAR Data'!$C$6:$BR$156,22,FALSE)</f>
        <v>0.95</v>
      </c>
      <c r="D114" s="85" t="str">
        <f>VLOOKUP(B114,'MSAR Data'!$C$6:$BR$156,57,FALSE)</f>
        <v>No</v>
      </c>
      <c r="E114" s="86" t="str">
        <f>VLOOKUP(B114,'MSAR Data'!$C$6:$BR$156,58,FALSE)</f>
        <v>Not Available</v>
      </c>
    </row>
    <row r="115" spans="2:5" ht="34">
      <c r="B115" s="56" t="s">
        <v>94</v>
      </c>
      <c r="C115" s="84">
        <f>VLOOKUP(B115,'MSAR Data'!$C$6:$BR$156,22,FALSE)</f>
        <v>0.96</v>
      </c>
      <c r="D115" s="85" t="str">
        <f>VLOOKUP(B115,'MSAR Data'!$C$6:$BR$156,57,FALSE)</f>
        <v>No</v>
      </c>
      <c r="E115" s="86" t="str">
        <f>VLOOKUP(B115,'MSAR Data'!$C$6:$BR$156,58,FALSE)</f>
        <v>There is no research requirement, but approximately 80-90% of students complete a research experience.</v>
      </c>
    </row>
    <row r="116" spans="2:5" ht="34">
      <c r="B116" s="56" t="s">
        <v>208</v>
      </c>
      <c r="C116" s="84">
        <f>VLOOKUP(B116,'MSAR Data'!$C$6:$BR$156,22,FALSE)</f>
        <v>0.96</v>
      </c>
      <c r="D116" s="85" t="str">
        <f>VLOOKUP(B116,'MSAR Data'!$C$6:$BR$156,57,FALSE)</f>
        <v>Yes</v>
      </c>
      <c r="E116" s="86" t="str">
        <f>VLOOKUP(B116,'MSAR Data'!$C$6:$BR$156,58,FALSE)</f>
        <v>Students are required to do a Scholarly Project, which can be research or teaching. Students pick one or the other depending on their career goals. It is possible to do both.</v>
      </c>
    </row>
    <row r="117" spans="2:5" ht="51">
      <c r="B117" s="56" t="s">
        <v>712</v>
      </c>
      <c r="C117" s="84">
        <f>VLOOKUP(B117,'MSAR Data'!$C$6:$BR$156,22,FALSE)</f>
        <v>0.96</v>
      </c>
      <c r="D117" s="85" t="str">
        <f>VLOOKUP(B117,'MSAR Data'!$C$6:$BR$156,57,FALSE)</f>
        <v>No</v>
      </c>
      <c r="E117" s="86" t="str">
        <f>VLOOKUP(B117,'MSAR Data'!$C$6:$BR$156,58,FALSE)</f>
        <v>The School has a requirement for an independent study project and research is one way to complete this. Basic, translational and clinical research opportunities are available for medical students.</v>
      </c>
    </row>
    <row r="118" spans="2:5" ht="17">
      <c r="B118" s="56" t="s">
        <v>106</v>
      </c>
      <c r="C118" s="84">
        <f>VLOOKUP(B118,'MSAR Data'!$C$6:$BR$156,22,FALSE)</f>
        <v>0.96</v>
      </c>
      <c r="D118" s="85" t="str">
        <f>VLOOKUP(B118,'MSAR Data'!$C$6:$BR$156,57,FALSE)</f>
        <v>Yes</v>
      </c>
      <c r="E118" s="86" t="str">
        <f>VLOOKUP(B118,'MSAR Data'!$C$6:$BR$156,58,FALSE)</f>
        <v>Research project required</v>
      </c>
    </row>
    <row r="119" spans="2:5" ht="17">
      <c r="B119" s="56" t="s">
        <v>953</v>
      </c>
      <c r="C119" s="84">
        <f>VLOOKUP(B119,'MSAR Data'!$C$6:$BR$156,22,FALSE)</f>
        <v>0.96</v>
      </c>
      <c r="D119" s="85" t="str">
        <f>VLOOKUP(B119,'MSAR Data'!$C$6:$BR$156,57,FALSE)</f>
        <v>No</v>
      </c>
      <c r="E119" s="86" t="str">
        <f>VLOOKUP(B119,'MSAR Data'!$C$6:$BR$156,58,FALSE)</f>
        <v>Not Available</v>
      </c>
    </row>
    <row r="120" spans="2:5" ht="17">
      <c r="B120" s="56" t="s">
        <v>85</v>
      </c>
      <c r="C120" s="84">
        <f>VLOOKUP(B120,'MSAR Data'!$C$6:$BR$156,22,FALSE)</f>
        <v>0.96</v>
      </c>
      <c r="D120" s="85" t="str">
        <f>VLOOKUP(B120,'MSAR Data'!$C$6:$BR$156,57,FALSE)</f>
        <v>Yes</v>
      </c>
      <c r="E120" s="86" t="str">
        <f>VLOOKUP(B120,'MSAR Data'!$C$6:$BR$156,58,FALSE)</f>
        <v>Study in medical research and scholarship is a required part of the curriculum.</v>
      </c>
    </row>
    <row r="121" spans="2:5" ht="34">
      <c r="B121" s="56" t="s">
        <v>191</v>
      </c>
      <c r="C121" s="84">
        <f>VLOOKUP(B121,'MSAR Data'!$C$6:$BR$156,22,FALSE)</f>
        <v>0.96</v>
      </c>
      <c r="D121" s="85" t="str">
        <f>VLOOKUP(B121,'MSAR Data'!$C$6:$BR$156,57,FALSE)</f>
        <v>Yes</v>
      </c>
      <c r="E121" s="86" t="str">
        <f>VLOOKUP(B121,'MSAR Data'!$C$6:$BR$156,58,FALSE)</f>
        <v>Students are required to complete a capstone scholarly project for graduation as part of our four-year research mentor Embark course.</v>
      </c>
    </row>
    <row r="122" spans="2:5" ht="34">
      <c r="B122" s="56" t="s">
        <v>971</v>
      </c>
      <c r="C122" s="84">
        <f>VLOOKUP(B122,'MSAR Data'!$C$6:$BR$156,22,FALSE)</f>
        <v>0.96</v>
      </c>
      <c r="D122" s="85" t="str">
        <f>VLOOKUP(B122,'MSAR Data'!$C$6:$BR$156,57,FALSE)</f>
        <v>Yes</v>
      </c>
      <c r="E122" s="86" t="str">
        <f>VLOOKUP(B122,'MSAR Data'!$C$6:$BR$156,58,FALSE)</f>
        <v>Each student participates in a 12-week Scholarly Activity, resulting in a 5-10-page written thesis. Each of the five tracks provide for the option to graduate with an M.D. with Distinction.</v>
      </c>
    </row>
    <row r="123" spans="2:5" ht="34">
      <c r="B123" s="56" t="s">
        <v>722</v>
      </c>
      <c r="C123" s="84">
        <f>VLOOKUP(B123,'MSAR Data'!$C$6:$BR$156,22,FALSE)</f>
        <v>0.96</v>
      </c>
      <c r="D123" s="85" t="str">
        <f>VLOOKUP(B123,'MSAR Data'!$C$6:$BR$156,57,FALSE)</f>
        <v>Yes</v>
      </c>
      <c r="E123" s="86" t="str">
        <f>VLOOKUP(B123,'MSAR Data'!$C$6:$BR$156,58,FALSE)</f>
        <v>Information about the Focused Inquiry &amp; Research Experience (FIRE) program may be found at this link https://med.ucf.edu/research/m-d-student-research/fire/.</v>
      </c>
    </row>
    <row r="124" spans="2:5" ht="51">
      <c r="B124" s="56" t="s">
        <v>24</v>
      </c>
      <c r="C124" s="84">
        <f>VLOOKUP(B124,'MSAR Data'!$C$6:$BR$156,22,FALSE)</f>
        <v>0.96</v>
      </c>
      <c r="D124" s="85" t="str">
        <f>VLOOKUP(B124,'MSAR Data'!$C$6:$BR$156,57,FALSE)</f>
        <v>Yes</v>
      </c>
      <c r="E124" s="86" t="str">
        <f>VLOOKUP(B124,'MSAR Data'!$C$6:$BR$156,58,FALSE)</f>
        <v>A longitudinal inquiry project will be required for all students, on a topic of the student’s choosing. Projects range from research to educational scholarship, and aligned with a specialized pathway.</v>
      </c>
    </row>
    <row r="125" spans="2:5" ht="34">
      <c r="B125" s="56" t="s">
        <v>699</v>
      </c>
      <c r="C125" s="84">
        <f>VLOOKUP(B125,'MSAR Data'!$C$6:$BR$156,22,FALSE)</f>
        <v>0.97</v>
      </c>
      <c r="D125" s="85" t="str">
        <f>VLOOKUP(B125,'MSAR Data'!$C$6:$BR$156,57,FALSE)</f>
        <v>No</v>
      </c>
      <c r="E125" s="86" t="str">
        <f>VLOOKUP(B125,'MSAR Data'!$C$6:$BR$156,58,FALSE)</f>
        <v>In Year 3 students will either be immersed in a research, advocacy, entrepreneurship experience or apply to pursue an advanced degree at UCLA (for example: MBA, MPP, MPH).</v>
      </c>
    </row>
    <row r="126" spans="2:5" ht="17">
      <c r="B126" s="56" t="s">
        <v>821</v>
      </c>
      <c r="C126" s="84">
        <f>VLOOKUP(B126,'MSAR Data'!$C$6:$BR$156,22,FALSE)</f>
        <v>0.97</v>
      </c>
      <c r="D126" s="85" t="str">
        <f>VLOOKUP(B126,'MSAR Data'!$C$6:$BR$156,57,FALSE)</f>
        <v>Yes</v>
      </c>
      <c r="E126" s="86" t="str">
        <f>VLOOKUP(B126,'MSAR Data'!$C$6:$BR$156,58,FALSE)</f>
        <v>Scholarly work as part of the student’s Pathway. Capstone Scholarly Project.</v>
      </c>
    </row>
    <row r="127" spans="2:5" ht="17">
      <c r="B127" s="56" t="s">
        <v>142</v>
      </c>
      <c r="C127" s="84">
        <f>VLOOKUP(B127,'MSAR Data'!$C$6:$BR$156,22,FALSE)</f>
        <v>0.97</v>
      </c>
      <c r="D127" s="85" t="str">
        <f>VLOOKUP(B127,'MSAR Data'!$C$6:$BR$156,57,FALSE)</f>
        <v>No</v>
      </c>
      <c r="E127" s="86" t="str">
        <f>VLOOKUP(B127,'MSAR Data'!$C$6:$BR$156,58,FALSE)</f>
        <v xml:space="preserve"> Not Available</v>
      </c>
    </row>
    <row r="128" spans="2:5" ht="34">
      <c r="B128" s="56" t="s">
        <v>83</v>
      </c>
      <c r="C128" s="84">
        <f>VLOOKUP(B128,'MSAR Data'!$C$6:$BR$156,22,FALSE)</f>
        <v>0.97</v>
      </c>
      <c r="D128" s="85" t="str">
        <f>VLOOKUP(B128,'MSAR Data'!$C$6:$BR$156,57,FALSE)</f>
        <v>Yes</v>
      </c>
      <c r="E128" s="86" t="str">
        <f>VLOOKUP(B128,'MSAR Data'!$C$6:$BR$156,58,FALSE)</f>
        <v>A 5-month Discovery Phase provides Emory medical students with the opportunity to conduct a hypothesis-driven research project while working closely with a faculty mentor.</v>
      </c>
    </row>
    <row r="129" spans="2:5" ht="51">
      <c r="B129" s="56" t="s">
        <v>835</v>
      </c>
      <c r="C129" s="84">
        <f>VLOOKUP(B129,'MSAR Data'!$C$6:$BR$156,22,FALSE)</f>
        <v>0.97</v>
      </c>
      <c r="D129" s="85" t="str">
        <f>VLOOKUP(B129,'MSAR Data'!$C$6:$BR$156,57,FALSE)</f>
        <v>Yes</v>
      </c>
      <c r="E129" s="86" t="str">
        <f>VLOOKUP(B129,'MSAR Data'!$C$6:$BR$156,58,FALSE)</f>
        <v>Required capstone project is a forum for students to make an impact on society based on unique interests and skills: medicine.umich.edu/medschool/education/md-program/curriculum/impact-curriculum</v>
      </c>
    </row>
    <row r="130" spans="2:5" ht="34">
      <c r="B130" s="56" t="s">
        <v>55</v>
      </c>
      <c r="C130" s="84">
        <f>VLOOKUP(B130,'MSAR Data'!$C$6:$BR$156,22,FALSE)</f>
        <v>0.97</v>
      </c>
      <c r="D130" s="85" t="str">
        <f>VLOOKUP(B130,'MSAR Data'!$C$6:$BR$156,57,FALSE)</f>
        <v>Yes</v>
      </c>
      <c r="E130" s="86" t="str">
        <f>VLOOKUP(B130,'MSAR Data'!$C$6:$BR$156,58,FALSE)</f>
        <v>A four to ten month long Scholarly Project is required during D&amp;I. Additional research projects are often pursued by VP&amp;S students.</v>
      </c>
    </row>
    <row r="131" spans="2:5" ht="34">
      <c r="B131" s="56" t="s">
        <v>18</v>
      </c>
      <c r="C131" s="84">
        <f>VLOOKUP(B131,'MSAR Data'!$C$6:$BR$156,22,FALSE)</f>
        <v>0.97</v>
      </c>
      <c r="D131" s="85" t="str">
        <f>VLOOKUP(B131,'MSAR Data'!$C$6:$BR$156,57,FALSE)</f>
        <v>Yes</v>
      </c>
      <c r="E131" s="86" t="str">
        <f>VLOOKUP(B131,'MSAR Data'!$C$6:$BR$156,58,FALSE)</f>
        <v>Scholarly paper required. See:
https://einsteinmed.edu/education/md-program/medical-student-research/scholarly-paper/</v>
      </c>
    </row>
    <row r="132" spans="2:5" ht="17">
      <c r="B132" s="56" t="s">
        <v>716</v>
      </c>
      <c r="C132" s="84">
        <f>VLOOKUP(B132,'MSAR Data'!$C$6:$BR$156,22,FALSE)</f>
        <v>0.97</v>
      </c>
      <c r="D132" s="85" t="str">
        <f>VLOOKUP(B132,'MSAR Data'!$C$6:$BR$156,57,FALSE)</f>
        <v>Yes</v>
      </c>
      <c r="E132" s="86" t="str">
        <f>VLOOKUP(B132,'MSAR Data'!$C$6:$BR$156,58,FALSE)</f>
        <v>https://meded.ucsf.edu/inquiry-curriculum</v>
      </c>
    </row>
    <row r="133" spans="2:5" ht="51">
      <c r="B133" s="56" t="s">
        <v>206</v>
      </c>
      <c r="C133" s="84">
        <f>VLOOKUP(B133,'MSAR Data'!$C$6:$BR$156,22,FALSE)</f>
        <v>0.97</v>
      </c>
      <c r="D133" s="85" t="str">
        <f>VLOOKUP(B133,'MSAR Data'!$C$6:$BR$156,57,FALSE)</f>
        <v>No</v>
      </c>
      <c r="E133" s="86" t="str">
        <f>VLOOKUP(B133,'MSAR Data'!$C$6:$BR$156,58,FALSE)</f>
        <v>Students may complete a scholarly concentration in basic, clinical or translational research, global health, medical education or medical humanities. Several joint degree programs are offered.</v>
      </c>
    </row>
    <row r="134" spans="2:5" ht="17">
      <c r="B134" s="56" t="s">
        <v>979</v>
      </c>
      <c r="C134" s="84">
        <f>VLOOKUP(B134,'MSAR Data'!$C$6:$BR$156,22,FALSE)</f>
        <v>0.97</v>
      </c>
      <c r="D134" s="85" t="str">
        <f>VLOOKUP(B134,'MSAR Data'!$C$6:$BR$156,57,FALSE)</f>
        <v>No</v>
      </c>
      <c r="E134" s="86" t="str">
        <f>VLOOKUP(B134,'MSAR Data'!$C$6:$BR$156,58,FALSE)</f>
        <v>Not Available</v>
      </c>
    </row>
    <row r="135" spans="2:5" ht="17">
      <c r="B135" s="56" t="s">
        <v>814</v>
      </c>
      <c r="C135" s="84">
        <f>VLOOKUP(B135,'MSAR Data'!$C$6:$BR$156,22,FALSE)</f>
        <v>0.97</v>
      </c>
      <c r="D135" s="85" t="str">
        <f>VLOOKUP(B135,'MSAR Data'!$C$6:$BR$156,57,FALSE)</f>
        <v>Yes</v>
      </c>
      <c r="E135" s="86" t="str">
        <f>VLOOKUP(B135,'MSAR Data'!$C$6:$BR$156,58,FALSE)</f>
        <v>A scholarly project is required of all medical students.</v>
      </c>
    </row>
    <row r="136" spans="2:5" ht="17">
      <c r="B136" s="56" t="s">
        <v>693</v>
      </c>
      <c r="C136" s="84">
        <f>VLOOKUP(B136,'MSAR Data'!$C$6:$BR$156,22,FALSE)</f>
        <v>0.98</v>
      </c>
      <c r="D136" s="85" t="str">
        <f>VLOOKUP(B136,'MSAR Data'!$C$6:$BR$156,57,FALSE)</f>
        <v>No</v>
      </c>
      <c r="E136" s="86" t="str">
        <f>VLOOKUP(B136,'MSAR Data'!$C$6:$BR$156,58,FALSE)</f>
        <v>Not Available</v>
      </c>
    </row>
    <row r="137" spans="2:5" ht="34">
      <c r="B137" s="56" t="s">
        <v>228</v>
      </c>
      <c r="C137" s="84">
        <f>VLOOKUP(B137,'MSAR Data'!$C$6:$BR$156,22,FALSE)</f>
        <v>0.98</v>
      </c>
      <c r="D137" s="85" t="str">
        <f>VLOOKUP(B137,'MSAR Data'!$C$6:$BR$156,57,FALSE)</f>
        <v>Yes</v>
      </c>
      <c r="E137" s="86" t="str">
        <f>VLOOKUP(B137,'MSAR Data'!$C$6:$BR$156,58,FALSE)</f>
        <v>Scholarly project required through completion of one of the Scholarly Concentrations. http://med.stanford.edu/md/student-research/scholarly-concentrations.html</v>
      </c>
    </row>
    <row r="138" spans="2:5" ht="17">
      <c r="B138" s="56" t="s">
        <v>111</v>
      </c>
      <c r="C138" s="84">
        <f>VLOOKUP(B138,'MSAR Data'!$C$6:$BR$156,22,FALSE)</f>
        <v>0.98</v>
      </c>
      <c r="D138" s="85" t="str">
        <f>VLOOKUP(B138,'MSAR Data'!$C$6:$BR$156,57,FALSE)</f>
        <v>Yes</v>
      </c>
      <c r="E138" s="86" t="str">
        <f>VLOOKUP(B138,'MSAR Data'!$C$6:$BR$156,58,FALSE)</f>
        <v>Scholarly project required for Pathways; thesis required for HST</v>
      </c>
    </row>
    <row r="139" spans="2:5" ht="17">
      <c r="B139" s="56" t="s">
        <v>1005</v>
      </c>
      <c r="C139" s="84">
        <f>VLOOKUP(B139,'MSAR Data'!$C$6:$BR$156,22,FALSE)</f>
        <v>0.98</v>
      </c>
      <c r="D139" s="85" t="str">
        <f>VLOOKUP(B139,'MSAR Data'!$C$6:$BR$156,57,FALSE)</f>
        <v>Yes</v>
      </c>
      <c r="E139" s="86" t="str">
        <f>VLOOKUP(B139,'MSAR Data'!$C$6:$BR$156,58,FALSE)</f>
        <v>A thesis based on original research has been required of all Yale medical students since 1839.</v>
      </c>
    </row>
    <row r="140" spans="2:5" ht="34">
      <c r="B140" s="56" t="s">
        <v>46</v>
      </c>
      <c r="C140" s="84">
        <f>VLOOKUP(B140,'MSAR Data'!$C$6:$BR$156,22,FALSE)</f>
        <v>0.98</v>
      </c>
      <c r="D140" s="85" t="str">
        <f>VLOOKUP(B140,'MSAR Data'!$C$6:$BR$156,57,FALSE)</f>
        <v>Yes</v>
      </c>
      <c r="E140" s="86" t="str">
        <f>VLOOKUP(B140,'MSAR Data'!$C$6:$BR$156,58,FALSE)</f>
        <v>University Program: 16-week MD Thesis Research Block with many additional elective research opportunities as well. CCLCM: 10-week block in 1st &amp; 2nd year plus 1 yr for research thesis.</v>
      </c>
    </row>
    <row r="141" spans="2:5" ht="17">
      <c r="B141" s="56" t="s">
        <v>204</v>
      </c>
      <c r="C141" s="84">
        <f>VLOOKUP(B141,'MSAR Data'!$C$6:$BR$156,22,FALSE)</f>
        <v>0.98</v>
      </c>
      <c r="D141" s="85" t="str">
        <f>VLOOKUP(B141,'MSAR Data'!$C$6:$BR$156,57,FALSE)</f>
        <v>Yes</v>
      </c>
      <c r="E141" s="86" t="str">
        <f>VLOOKUP(B141,'MSAR Data'!$C$6:$BR$156,58,FALSE)</f>
        <v>Three-month scholarly pursuit and/or dual degree.</v>
      </c>
    </row>
    <row r="142" spans="2:5" ht="34">
      <c r="B142" s="56" t="s">
        <v>732</v>
      </c>
      <c r="C142" s="84">
        <f>VLOOKUP(B142,'MSAR Data'!$C$6:$BR$156,22,FALSE)</f>
        <v>0.98</v>
      </c>
      <c r="D142" s="85" t="str">
        <f>VLOOKUP(B142,'MSAR Data'!$C$6:$BR$156,57,FALSE)</f>
        <v>Yes</v>
      </c>
      <c r="E142" s="86" t="str">
        <f>VLOOKUP(B142,'MSAR Data'!$C$6:$BR$156,58,FALSE)</f>
        <v>Mentored scholarly project required through our Scholarship &amp; Discovery tracks (https://pritzker.uchicago.edu/academics/scholarship-discovery).</v>
      </c>
    </row>
    <row r="143" spans="2:5" ht="17">
      <c r="B143" s="56" t="s">
        <v>195</v>
      </c>
      <c r="C143" s="84">
        <f>VLOOKUP(B143,'MSAR Data'!$C$6:$BR$156,22,FALSE)</f>
        <v>0.98</v>
      </c>
      <c r="D143" s="85" t="str">
        <f>VLOOKUP(B143,'MSAR Data'!$C$6:$BR$156,57,FALSE)</f>
        <v>No</v>
      </c>
      <c r="E143" s="86" t="str">
        <f>VLOOKUP(B143,'MSAR Data'!$C$6:$BR$156,58,FALSE)</f>
        <v>Not Available</v>
      </c>
    </row>
    <row r="144" spans="2:5" ht="34">
      <c r="B144" s="56" t="s">
        <v>184</v>
      </c>
      <c r="C144" s="84">
        <f>VLOOKUP(B144,'MSAR Data'!$C$6:$BR$156,22,FALSE)</f>
        <v>0.98</v>
      </c>
      <c r="D144" s="85" t="str">
        <f>VLOOKUP(B144,'MSAR Data'!$C$6:$BR$156,57,FALSE)</f>
        <v>Yes</v>
      </c>
      <c r="E144" s="86" t="str">
        <f>VLOOKUP(B144,'MSAR Data'!$C$6:$BR$156,58,FALSE)</f>
        <v>All students complete a highly mentored longitudinal research project over their 4 years in their Area of Scholarly Concentration (AOSC).</v>
      </c>
    </row>
    <row r="145" spans="2:5" ht="17">
      <c r="B145" s="56" t="s">
        <v>226</v>
      </c>
      <c r="C145" s="84">
        <f>VLOOKUP(B145,'MSAR Data'!$C$6:$BR$156,22,FALSE)</f>
        <v>0.99</v>
      </c>
      <c r="D145" s="85" t="str">
        <f>VLOOKUP(B145,'MSAR Data'!$C$6:$BR$156,57,FALSE)</f>
        <v>No</v>
      </c>
      <c r="E145" s="86" t="str">
        <f>VLOOKUP(B145,'MSAR Data'!$C$6:$BR$156,58,FALSE)</f>
        <v>Not Available</v>
      </c>
    </row>
    <row r="146" spans="2:5" ht="17">
      <c r="B146" s="56" t="s">
        <v>72</v>
      </c>
      <c r="C146" s="84">
        <f>VLOOKUP(B146,'MSAR Data'!$C$6:$BR$156,22,FALSE)</f>
        <v>0.99</v>
      </c>
      <c r="D146" s="85" t="str">
        <f>VLOOKUP(B146,'MSAR Data'!$C$6:$BR$156,57,FALSE)</f>
        <v>No</v>
      </c>
      <c r="E146" s="86" t="str">
        <f>VLOOKUP(B146,'MSAR Data'!$C$6:$BR$156,58,FALSE)</f>
        <v>Minimum 12 months required research to complete third year of medical school.</v>
      </c>
    </row>
    <row r="147" spans="2:5" ht="51">
      <c r="B147" s="56" t="s">
        <v>995</v>
      </c>
      <c r="C147" s="84">
        <f>VLOOKUP(B147,'MSAR Data'!$C$6:$BR$156,22,FALSE)</f>
        <v>0.99</v>
      </c>
      <c r="D147" s="85" t="str">
        <f>VLOOKUP(B147,'MSAR Data'!$C$6:$BR$156,57,FALSE)</f>
        <v>No</v>
      </c>
      <c r="E147" s="86" t="str">
        <f>VLOOKUP(B147,'MSAR Data'!$C$6:$BR$156,58,FALSE)</f>
        <v>Over 90% of students participate in research during medical school. See https://mdadmissions.wustl.edu/education/research/ and https://md.wustl.edu/career-development/#pathways.</v>
      </c>
    </row>
    <row r="148" spans="2:5" ht="34">
      <c r="B148" s="56" t="s">
        <v>998</v>
      </c>
      <c r="C148" s="84">
        <f>VLOOKUP(B148,'MSAR Data'!$C$6:$BR$156,22,FALSE)</f>
        <v>0.99</v>
      </c>
      <c r="D148" s="85" t="str">
        <f>VLOOKUP(B148,'MSAR Data'!$C$6:$BR$156,57,FALSE)</f>
        <v>No</v>
      </c>
      <c r="E148" s="86" t="str">
        <f>VLOOKUP(B148,'MSAR Data'!$C$6:$BR$156,58,FALSE)</f>
        <v>All students complete a scholarly project, which may take the form of research or descriptive scholarship, under the tutelage of a faculty mentor, culminating in a written work product.</v>
      </c>
    </row>
    <row r="149" spans="2:5" ht="17">
      <c r="B149" s="56" t="s">
        <v>190</v>
      </c>
      <c r="C149" s="84">
        <f>VLOOKUP(B149,'MSAR Data'!$C$6:$BR$156,22,FALSE)</f>
        <v>0.99</v>
      </c>
      <c r="D149" s="85" t="str">
        <f>VLOOKUP(B149,'MSAR Data'!$C$6:$BR$156,57,FALSE)</f>
        <v>Yes</v>
      </c>
      <c r="E149" s="86" t="str">
        <f>VLOOKUP(B149,'MSAR Data'!$C$6:$BR$156,58,FALSE)</f>
        <v>All medical students must complete a scholarly concentration which includes a scholarly product.</v>
      </c>
    </row>
    <row r="150" spans="2:5" ht="34">
      <c r="B150" s="56" t="s">
        <v>986</v>
      </c>
      <c r="C150" s="84">
        <f>VLOOKUP(B150,'MSAR Data'!$C$6:$BR$156,22,FALSE)</f>
        <v>0.99</v>
      </c>
      <c r="D150" s="85" t="str">
        <f>VLOOKUP(B150,'MSAR Data'!$C$6:$BR$156,57,FALSE)</f>
        <v>Yes</v>
      </c>
      <c r="E150" s="86" t="str">
        <f>VLOOKUP(B150,'MSAR Data'!$C$6:$BR$156,58,FALSE)</f>
        <v>Research can be in a variety of areas. Please visit https://medschool.vanderbilt.edu/student-research/ for more information.</v>
      </c>
    </row>
    <row r="151" spans="2:5" ht="17">
      <c r="B151" s="56" t="s">
        <v>989</v>
      </c>
      <c r="C151" s="84">
        <f>VLOOKUP(B151,'MSAR Data'!$C$6:$BR$156,22,FALSE)</f>
        <v>1</v>
      </c>
      <c r="D151" s="85" t="str">
        <f>VLOOKUP(B151,'MSAR Data'!$C$6:$BR$156,57,FALSE)</f>
        <v>Yes</v>
      </c>
      <c r="E151" s="86" t="str">
        <f>VLOOKUP(B151,'MSAR Data'!$C$6:$BR$156,58,FALSE)</f>
        <v>A research manuscript of publishable quality</v>
      </c>
    </row>
    <row r="152" spans="2:5" ht="51">
      <c r="B152" s="56" t="s">
        <v>119</v>
      </c>
      <c r="C152" s="84">
        <f>VLOOKUP(B152,'MSAR Data'!$C$6:$BR$156,22,FALSE)</f>
        <v>1</v>
      </c>
      <c r="D152" s="85" t="str">
        <f>VLOOKUP(B152,'MSAR Data'!$C$6:$BR$156,57,FALSE)</f>
        <v>No</v>
      </c>
      <c r="E152" s="86" t="str">
        <f>VLOOKUP(B152,'MSAR Data'!$C$6:$BR$156,58,FALSE)</f>
        <v>Exceptional research opportunities are available. All students must do a scholarly concentration, which can be research-based. Nearly 99% of students have done research by the time they graduate.</v>
      </c>
    </row>
  </sheetData>
  <sortState xmlns:xlrd2="http://schemas.microsoft.com/office/spreadsheetml/2017/richdata2" ref="B3:E152">
    <sortCondition ref="C3:C152"/>
  </sortState>
  <conditionalFormatting sqref="C3:C152">
    <cfRule type="colorScale" priority="1">
      <colorScale>
        <cfvo type="min"/>
        <cfvo type="percentile" val="50"/>
        <cfvo type="max"/>
        <color rgb="FF63BE7B"/>
        <color rgb="FFFFEB84"/>
        <color rgb="FFF8696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3E400-B03C-A84E-AB08-35791E4DB42A}">
  <dimension ref="B2:E152"/>
  <sheetViews>
    <sheetView zoomScale="80" zoomScaleNormal="80" workbookViewId="0">
      <selection activeCell="D6" sqref="D6"/>
    </sheetView>
  </sheetViews>
  <sheetFormatPr baseColWidth="10" defaultRowHeight="16"/>
  <cols>
    <col min="2" max="2" width="56.6640625" customWidth="1"/>
    <col min="3" max="3" width="25.5" customWidth="1"/>
    <col min="4" max="4" width="29.33203125" customWidth="1"/>
    <col min="5" max="5" width="82.83203125" customWidth="1"/>
  </cols>
  <sheetData>
    <row r="2" spans="2:5" ht="34">
      <c r="B2" s="81" t="s">
        <v>100</v>
      </c>
      <c r="C2" s="82" t="s">
        <v>1263</v>
      </c>
      <c r="D2" s="82" t="s">
        <v>298</v>
      </c>
      <c r="E2" s="83" t="s">
        <v>300</v>
      </c>
    </row>
    <row r="3" spans="2:5" ht="17">
      <c r="B3" s="56" t="s">
        <v>0</v>
      </c>
      <c r="C3" s="84">
        <f>VLOOKUP(B3,'MSAR Data'!$C$6:$BR$156,22,FALSE)</f>
        <v>0.88</v>
      </c>
      <c r="D3" s="85" t="str">
        <f>VLOOKUP(B3,'MSAR Data'!$C$6:$BR$156,57,FALSE)</f>
        <v>No</v>
      </c>
      <c r="E3" s="86" t="str">
        <f>VLOOKUP(B3,'MSAR Data'!$C$6:$BR$156,58,FALSE)</f>
        <v>Not Available</v>
      </c>
    </row>
    <row r="4" spans="2:5" ht="34">
      <c r="B4" s="56" t="s">
        <v>18</v>
      </c>
      <c r="C4" s="84">
        <f>VLOOKUP(B4,'MSAR Data'!$C$6:$BR$156,22,FALSE)</f>
        <v>0.97</v>
      </c>
      <c r="D4" s="85" t="str">
        <f>VLOOKUP(B4,'MSAR Data'!$C$6:$BR$156,57,FALSE)</f>
        <v>Yes</v>
      </c>
      <c r="E4" s="86" t="str">
        <f>VLOOKUP(B4,'MSAR Data'!$C$6:$BR$156,58,FALSE)</f>
        <v>Scholarly paper required. See:
https://einsteinmed.edu/education/md-program/medical-student-research/scholarly-paper/</v>
      </c>
    </row>
    <row r="5" spans="2:5" ht="51">
      <c r="B5" s="56" t="s">
        <v>24</v>
      </c>
      <c r="C5" s="84">
        <f>VLOOKUP(B5,'MSAR Data'!$C$6:$BR$156,22,FALSE)</f>
        <v>0.96</v>
      </c>
      <c r="D5" s="85" t="str">
        <f>VLOOKUP(B5,'MSAR Data'!$C$6:$BR$156,57,FALSE)</f>
        <v>Yes</v>
      </c>
      <c r="E5" s="86" t="str">
        <f>VLOOKUP(B5,'MSAR Data'!$C$6:$BR$156,58,FALSE)</f>
        <v>A longitudinal inquiry project will be required for all students, on a topic of the student’s choosing. Projects range from research to educational scholarship, and aligned with a specialized pathway.</v>
      </c>
    </row>
    <row r="6" spans="2:5" ht="17">
      <c r="B6" s="56" t="s">
        <v>29</v>
      </c>
      <c r="C6" s="84">
        <f>VLOOKUP(B6,'MSAR Data'!$C$6:$BR$156,22,FALSE)</f>
        <v>0.94</v>
      </c>
      <c r="D6" s="85" t="str">
        <f>VLOOKUP(B6,'MSAR Data'!$C$6:$BR$156,57,FALSE)</f>
        <v>No</v>
      </c>
      <c r="E6" s="86" t="str">
        <f>VLOOKUP(B6,'MSAR Data'!$C$6:$BR$156,58,FALSE)</f>
        <v>Not Available</v>
      </c>
    </row>
    <row r="7" spans="2:5" ht="34">
      <c r="B7" s="56" t="s">
        <v>33</v>
      </c>
      <c r="C7" s="84">
        <f>VLOOKUP(B7,'MSAR Data'!$C$6:$BR$156,22,FALSE)</f>
        <v>0.87</v>
      </c>
      <c r="D7" s="85" t="str">
        <f>VLOOKUP(B7,'MSAR Data'!$C$6:$BR$156,57,FALSE)</f>
        <v>No</v>
      </c>
      <c r="E7" s="86" t="str">
        <f>VLOOKUP(B7,'MSAR Data'!$C$6:$BR$156,58,FALSE)</f>
        <v>Optional Research Distinction Track:
https://medicine.ecu.edu/medicaleducation/distinction-tracks/</v>
      </c>
    </row>
    <row r="8" spans="2:5" ht="34">
      <c r="B8" s="56" t="s">
        <v>35</v>
      </c>
      <c r="C8" s="84">
        <f>VLOOKUP(B8,'MSAR Data'!$C$6:$BR$156,22,FALSE)</f>
        <v>0.95</v>
      </c>
      <c r="D8" s="85" t="str">
        <f>VLOOKUP(B8,'MSAR Data'!$C$6:$BR$156,57,FALSE)</f>
        <v>Yes</v>
      </c>
      <c r="E8" s="86" t="str">
        <f>VLOOKUP(B8,'MSAR Data'!$C$6:$BR$156,58,FALSE)</f>
        <v>A required Self-Directed Student Scholarly Project is a one-year, research-based program to be completed during the 2nd year of medical school.</v>
      </c>
    </row>
    <row r="9" spans="2:5" ht="17">
      <c r="B9" s="56" t="s">
        <v>38</v>
      </c>
      <c r="C9" s="84">
        <f>VLOOKUP(B9,'MSAR Data'!$C$6:$BR$156,22,FALSE)</f>
        <v>0.92</v>
      </c>
      <c r="D9" s="85" t="str">
        <f>VLOOKUP(B9,'MSAR Data'!$C$6:$BR$156,57,FALSE)</f>
        <v>Yes</v>
      </c>
      <c r="E9" s="86" t="str">
        <f>VLOOKUP(B9,'MSAR Data'!$C$6:$BR$156,58,FALSE)</f>
        <v>A research project is required. Students are encouraged to participate in research.</v>
      </c>
    </row>
    <row r="10" spans="2:5" ht="17">
      <c r="B10" s="56" t="s">
        <v>41</v>
      </c>
      <c r="C10" s="84">
        <f>VLOOKUP(B10,'MSAR Data'!$C$6:$BR$156,22,FALSE)</f>
        <v>0.94</v>
      </c>
      <c r="D10" s="85" t="str">
        <f>VLOOKUP(B10,'MSAR Data'!$C$6:$BR$156,57,FALSE)</f>
        <v>Yes</v>
      </c>
      <c r="E10" s="86" t="str">
        <f>VLOOKUP(B10,'MSAR Data'!$C$6:$BR$156,58,FALSE)</f>
        <v>All students are required to complete a Capstone Project and a Data Science Project.</v>
      </c>
    </row>
    <row r="11" spans="2:5" ht="34">
      <c r="B11" s="56" t="s">
        <v>46</v>
      </c>
      <c r="C11" s="84">
        <f>VLOOKUP(B11,'MSAR Data'!$C$6:$BR$156,22,FALSE)</f>
        <v>0.98</v>
      </c>
      <c r="D11" s="85" t="str">
        <f>VLOOKUP(B11,'MSAR Data'!$C$6:$BR$156,57,FALSE)</f>
        <v>Yes</v>
      </c>
      <c r="E11" s="86" t="str">
        <f>VLOOKUP(B11,'MSAR Data'!$C$6:$BR$156,58,FALSE)</f>
        <v>University Program: 16-week MD Thesis Research Block with many additional elective research opportunities as well. CCLCM: 10-week block in 1st &amp; 2nd year plus 1 yr for research thesis.</v>
      </c>
    </row>
    <row r="12" spans="2:5" ht="17">
      <c r="B12" s="56" t="s">
        <v>48</v>
      </c>
      <c r="C12" s="84">
        <f>VLOOKUP(B12,'MSAR Data'!$C$6:$BR$156,22,FALSE)</f>
        <v>0.94</v>
      </c>
      <c r="D12" s="85" t="str">
        <f>VLOOKUP(B12,'MSAR Data'!$C$6:$BR$156,57,FALSE)</f>
        <v>No</v>
      </c>
      <c r="E12" s="86" t="str">
        <f>VLOOKUP(B12,'MSAR Data'!$C$6:$BR$156,58,FALSE)</f>
        <v>Research is encouraged and CMED offers many research opportunities.</v>
      </c>
    </row>
    <row r="13" spans="2:5" ht="17">
      <c r="B13" s="56" t="s">
        <v>50</v>
      </c>
      <c r="C13" s="84">
        <f>VLOOKUP(B13,'MSAR Data'!$C$6:$BR$156,22,FALSE)</f>
        <v>0.94</v>
      </c>
      <c r="D13" s="85" t="str">
        <f>VLOOKUP(B13,'MSAR Data'!$C$6:$BR$156,57,FALSE)</f>
        <v>No</v>
      </c>
      <c r="E13" s="86" t="str">
        <f>VLOOKUP(B13,'MSAR Data'!$C$6:$BR$156,58,FALSE)</f>
        <v>Optional</v>
      </c>
    </row>
    <row r="14" spans="2:5" ht="17">
      <c r="B14" s="56" t="s">
        <v>53</v>
      </c>
      <c r="C14" s="84">
        <f>VLOOKUP(B14,'MSAR Data'!$C$6:$BR$156,22,FALSE)</f>
        <v>0.93</v>
      </c>
      <c r="D14" s="85" t="str">
        <f>VLOOKUP(B14,'MSAR Data'!$C$6:$BR$156,57,FALSE)</f>
        <v>No</v>
      </c>
      <c r="E14" s="86" t="str">
        <f>VLOOKUP(B14,'MSAR Data'!$C$6:$BR$156,58,FALSE)</f>
        <v>Not Available</v>
      </c>
    </row>
    <row r="15" spans="2:5" ht="34">
      <c r="B15" s="56" t="s">
        <v>55</v>
      </c>
      <c r="C15" s="84">
        <f>VLOOKUP(B15,'MSAR Data'!$C$6:$BR$156,22,FALSE)</f>
        <v>0.97</v>
      </c>
      <c r="D15" s="85" t="str">
        <f>VLOOKUP(B15,'MSAR Data'!$C$6:$BR$156,57,FALSE)</f>
        <v>Yes</v>
      </c>
      <c r="E15" s="86" t="str">
        <f>VLOOKUP(B15,'MSAR Data'!$C$6:$BR$156,58,FALSE)</f>
        <v>A four to ten month long Scholarly Project is required during D&amp;I. Additional research projects are often pursued by VP&amp;S students.</v>
      </c>
    </row>
    <row r="16" spans="2:5" ht="34">
      <c r="B16" s="56" t="s">
        <v>57</v>
      </c>
      <c r="C16" s="84">
        <f>VLOOKUP(B16,'MSAR Data'!$C$6:$BR$156,22,FALSE)</f>
        <v>0.95</v>
      </c>
      <c r="D16" s="85" t="str">
        <f>VLOOKUP(B16,'MSAR Data'!$C$6:$BR$156,57,FALSE)</f>
        <v>Yes</v>
      </c>
      <c r="E16" s="86" t="str">
        <f>VLOOKUP(B16,'MSAR Data'!$C$6:$BR$156,58,FALSE)</f>
        <v>All students are required to complete a capstone project as a component of the Scholars Workshop course.</v>
      </c>
    </row>
    <row r="17" spans="2:5" ht="17">
      <c r="B17" s="56" t="s">
        <v>59</v>
      </c>
      <c r="C17" s="84">
        <f>VLOOKUP(B17,'MSAR Data'!$C$6:$BR$156,22,FALSE)</f>
        <v>0.93</v>
      </c>
      <c r="D17" s="85" t="str">
        <f>VLOOKUP(B17,'MSAR Data'!$C$6:$BR$156,57,FALSE)</f>
        <v>No</v>
      </c>
      <c r="E17" s="86" t="str">
        <f>VLOOKUP(B17,'MSAR Data'!$C$6:$BR$156,58,FALSE)</f>
        <v>Students may complete directed independent research in the summer after M1 year.</v>
      </c>
    </row>
    <row r="18" spans="2:5" ht="17">
      <c r="B18" s="56" t="s">
        <v>67</v>
      </c>
      <c r="C18" s="84">
        <f>VLOOKUP(B18,'MSAR Data'!$C$6:$BR$156,22,FALSE)</f>
        <v>0.95</v>
      </c>
      <c r="D18" s="85" t="str">
        <f>VLOOKUP(B18,'MSAR Data'!$C$6:$BR$156,57,FALSE)</f>
        <v>No</v>
      </c>
      <c r="E18" s="86" t="str">
        <f>VLOOKUP(B18,'MSAR Data'!$C$6:$BR$156,58,FALSE)</f>
        <v>Not Available</v>
      </c>
    </row>
    <row r="19" spans="2:5" ht="17">
      <c r="B19" s="56" t="s">
        <v>69</v>
      </c>
      <c r="C19" s="84">
        <f>VLOOKUP(B19,'MSAR Data'!$C$6:$BR$156,22,FALSE)</f>
        <v>0.94</v>
      </c>
      <c r="D19" s="85" t="str">
        <f>VLOOKUP(B19,'MSAR Data'!$C$6:$BR$156,57,FALSE)</f>
        <v>No</v>
      </c>
      <c r="E19" s="86" t="str">
        <f>VLOOKUP(B19,'MSAR Data'!$C$6:$BR$156,58,FALSE)</f>
        <v>Though optional, many students conduct research.</v>
      </c>
    </row>
    <row r="20" spans="2:5" ht="17">
      <c r="B20" s="56" t="s">
        <v>72</v>
      </c>
      <c r="C20" s="84">
        <f>VLOOKUP(B20,'MSAR Data'!$C$6:$BR$156,22,FALSE)</f>
        <v>0.99</v>
      </c>
      <c r="D20" s="85" t="str">
        <f>VLOOKUP(B20,'MSAR Data'!$C$6:$BR$156,57,FALSE)</f>
        <v>No</v>
      </c>
      <c r="E20" s="86" t="str">
        <f>VLOOKUP(B20,'MSAR Data'!$C$6:$BR$156,58,FALSE)</f>
        <v>Minimum 12 months required research to complete third year of medical school.</v>
      </c>
    </row>
    <row r="21" spans="2:5" ht="17">
      <c r="B21" s="56" t="s">
        <v>74</v>
      </c>
      <c r="C21" s="84">
        <f>VLOOKUP(B21,'MSAR Data'!$C$6:$BR$156,22,FALSE)</f>
        <v>0.79</v>
      </c>
      <c r="D21" s="85" t="str">
        <f>VLOOKUP(B21,'MSAR Data'!$C$6:$BR$156,57,FALSE)</f>
        <v>No</v>
      </c>
      <c r="E21" s="86" t="str">
        <f>VLOOKUP(B21,'MSAR Data'!$C$6:$BR$156,58,FALSE)</f>
        <v>Optional</v>
      </c>
    </row>
    <row r="22" spans="2:5" ht="17">
      <c r="B22" s="56" t="s">
        <v>79</v>
      </c>
      <c r="C22" s="84">
        <f>VLOOKUP(B22,'MSAR Data'!$C$6:$BR$156,22,FALSE)</f>
        <v>0.86</v>
      </c>
      <c r="D22" s="85" t="str">
        <f>VLOOKUP(B22,'MSAR Data'!$C$6:$BR$156,57,FALSE)</f>
        <v>No</v>
      </c>
      <c r="E22" s="86" t="str">
        <f>VLOOKUP(B22,'MSAR Data'!$C$6:$BR$156,58,FALSE)</f>
        <v>Not Available</v>
      </c>
    </row>
    <row r="23" spans="2:5" ht="34">
      <c r="B23" s="56" t="s">
        <v>83</v>
      </c>
      <c r="C23" s="84">
        <f>VLOOKUP(B23,'MSAR Data'!$C$6:$BR$156,22,FALSE)</f>
        <v>0.97</v>
      </c>
      <c r="D23" s="85" t="str">
        <f>VLOOKUP(B23,'MSAR Data'!$C$6:$BR$156,57,FALSE)</f>
        <v>Yes</v>
      </c>
      <c r="E23" s="86" t="str">
        <f>VLOOKUP(B23,'MSAR Data'!$C$6:$BR$156,58,FALSE)</f>
        <v>A 5-month Discovery Phase provides Emory medical students with the opportunity to conduct a hypothesis-driven research project while working closely with a faculty mentor.</v>
      </c>
    </row>
    <row r="24" spans="2:5" ht="17">
      <c r="B24" s="56" t="s">
        <v>85</v>
      </c>
      <c r="C24" s="84">
        <f>VLOOKUP(B24,'MSAR Data'!$C$6:$BR$156,22,FALSE)</f>
        <v>0.96</v>
      </c>
      <c r="D24" s="85" t="str">
        <f>VLOOKUP(B24,'MSAR Data'!$C$6:$BR$156,57,FALSE)</f>
        <v>Yes</v>
      </c>
      <c r="E24" s="86" t="str">
        <f>VLOOKUP(B24,'MSAR Data'!$C$6:$BR$156,58,FALSE)</f>
        <v>Study in medical research and scholarship is a required part of the curriculum.</v>
      </c>
    </row>
    <row r="25" spans="2:5" ht="17">
      <c r="B25" s="56" t="s">
        <v>88</v>
      </c>
      <c r="C25" s="84">
        <f>VLOOKUP(B25,'MSAR Data'!$C$6:$BR$156,22,FALSE)</f>
        <v>0.85</v>
      </c>
      <c r="D25" s="85" t="str">
        <f>VLOOKUP(B25,'MSAR Data'!$C$6:$BR$156,57,FALSE)</f>
        <v>No</v>
      </c>
      <c r="E25" s="86" t="str">
        <f>VLOOKUP(B25,'MSAR Data'!$C$6:$BR$156,58,FALSE)</f>
        <v>Not Available</v>
      </c>
    </row>
    <row r="26" spans="2:5" ht="34">
      <c r="B26" s="56" t="s">
        <v>91</v>
      </c>
      <c r="C26" s="84">
        <f>VLOOKUP(B26,'MSAR Data'!$C$6:$BR$156,22,FALSE)</f>
        <v>0.92</v>
      </c>
      <c r="D26" s="85" t="str">
        <f>VLOOKUP(B26,'MSAR Data'!$C$6:$BR$156,57,FALSE)</f>
        <v>Yes</v>
      </c>
      <c r="E26" s="86" t="str">
        <f>VLOOKUP(B26,'MSAR Data'!$C$6:$BR$156,58,FALSE)</f>
        <v>Students, under the guidance of a mentor, complete a capstone within eight content concentrations.</v>
      </c>
    </row>
    <row r="27" spans="2:5" ht="34">
      <c r="B27" s="56" t="s">
        <v>94</v>
      </c>
      <c r="C27" s="84">
        <f>VLOOKUP(B27,'MSAR Data'!$C$6:$BR$156,22,FALSE)</f>
        <v>0.96</v>
      </c>
      <c r="D27" s="85" t="str">
        <f>VLOOKUP(B27,'MSAR Data'!$C$6:$BR$156,57,FALSE)</f>
        <v>No</v>
      </c>
      <c r="E27" s="86" t="str">
        <f>VLOOKUP(B27,'MSAR Data'!$C$6:$BR$156,58,FALSE)</f>
        <v>There is no research requirement, but approximately 80-90% of students complete a research experience.</v>
      </c>
    </row>
    <row r="28" spans="2:5" ht="17">
      <c r="B28" s="56" t="s">
        <v>97</v>
      </c>
      <c r="C28" s="84">
        <f>VLOOKUP(B28,'MSAR Data'!$C$6:$BR$156,22,FALSE)</f>
        <v>0.91</v>
      </c>
      <c r="D28" s="85" t="str">
        <f>VLOOKUP(B28,'MSAR Data'!$C$6:$BR$156,57,FALSE)</f>
        <v>Yes</v>
      </c>
      <c r="E28" s="86" t="str">
        <f>VLOOKUP(B28,'MSAR Data'!$C$6:$BR$156,58,FALSE)</f>
        <v>Longitudinal Community Health Intervention Projects (L-CHIPs)</v>
      </c>
    </row>
    <row r="29" spans="2:5" ht="17">
      <c r="B29" s="56" t="s">
        <v>102</v>
      </c>
      <c r="C29" s="84">
        <f>VLOOKUP(B29,'MSAR Data'!$C$6:$BR$156,22,FALSE)</f>
        <v>0.89</v>
      </c>
      <c r="D29" s="85" t="str">
        <f>VLOOKUP(B29,'MSAR Data'!$C$6:$BR$156,57,FALSE)</f>
        <v>No</v>
      </c>
      <c r="E29" s="86" t="str">
        <f>VLOOKUP(B29,'MSAR Data'!$C$6:$BR$156,58,FALSE)</f>
        <v>Not Available</v>
      </c>
    </row>
    <row r="30" spans="2:5" ht="17">
      <c r="B30" s="56" t="s">
        <v>106</v>
      </c>
      <c r="C30" s="84">
        <f>VLOOKUP(B30,'MSAR Data'!$C$6:$BR$156,22,FALSE)</f>
        <v>0.96</v>
      </c>
      <c r="D30" s="85" t="str">
        <f>VLOOKUP(B30,'MSAR Data'!$C$6:$BR$156,57,FALSE)</f>
        <v>Yes</v>
      </c>
      <c r="E30" s="86" t="str">
        <f>VLOOKUP(B30,'MSAR Data'!$C$6:$BR$156,58,FALSE)</f>
        <v>Research project required</v>
      </c>
    </row>
    <row r="31" spans="2:5" ht="17">
      <c r="B31" s="56" t="s">
        <v>107</v>
      </c>
      <c r="C31" s="84">
        <f>VLOOKUP(B31,'MSAR Data'!$C$6:$BR$156,22,FALSE)</f>
        <v>0.91</v>
      </c>
      <c r="D31" s="85" t="str">
        <f>VLOOKUP(B31,'MSAR Data'!$C$6:$BR$156,57,FALSE)</f>
        <v>No</v>
      </c>
      <c r="E31" s="86" t="str">
        <f>VLOOKUP(B31,'MSAR Data'!$C$6:$BR$156,58,FALSE)</f>
        <v>Not Available</v>
      </c>
    </row>
    <row r="32" spans="2:5" ht="17">
      <c r="B32" s="56" t="s">
        <v>111</v>
      </c>
      <c r="C32" s="84">
        <f>VLOOKUP(B32,'MSAR Data'!$C$6:$BR$156,22,FALSE)</f>
        <v>0.98</v>
      </c>
      <c r="D32" s="85" t="str">
        <f>VLOOKUP(B32,'MSAR Data'!$C$6:$BR$156,57,FALSE)</f>
        <v>Yes</v>
      </c>
      <c r="E32" s="86" t="str">
        <f>VLOOKUP(B32,'MSAR Data'!$C$6:$BR$156,58,FALSE)</f>
        <v>Scholarly project required for Pathways; thesis required for HST</v>
      </c>
    </row>
    <row r="33" spans="2:5" ht="34">
      <c r="B33" s="56" t="s">
        <v>112</v>
      </c>
      <c r="C33" s="84">
        <f>VLOOKUP(B33,'MSAR Data'!$C$6:$BR$156,22,FALSE)</f>
        <v>0.85</v>
      </c>
      <c r="D33" s="85" t="str">
        <f>VLOOKUP(B33,'MSAR Data'!$C$6:$BR$156,57,FALSE)</f>
        <v>No</v>
      </c>
      <c r="E33" s="86" t="str">
        <f>VLOOKUP(B33,'MSAR Data'!$C$6:$BR$156,58,FALSE)</f>
        <v>While not a requirement, 3/4 of the students complete research prior to graduation, typically during the summer of the first two years.</v>
      </c>
    </row>
    <row r="34" spans="2:5" ht="34">
      <c r="B34" s="56" t="s">
        <v>113</v>
      </c>
      <c r="C34" s="84">
        <f>VLOOKUP(B34,'MSAR Data'!$C$6:$BR$156,22,FALSE)</f>
        <v>0.95</v>
      </c>
      <c r="D34" s="85" t="str">
        <f>VLOOKUP(B34,'MSAR Data'!$C$6:$BR$156,57,FALSE)</f>
        <v>Yes</v>
      </c>
      <c r="E34" s="86" t="str">
        <f>VLOOKUP(B34,'MSAR Data'!$C$6:$BR$156,58,FALSE)</f>
        <v>All medical students have a research requirement: https://icahn.mssm.edu/education/medical/research/summer-programs</v>
      </c>
    </row>
    <row r="35" spans="2:5" ht="17">
      <c r="B35" s="56" t="s">
        <v>115</v>
      </c>
      <c r="C35" s="84">
        <f>VLOOKUP(B35,'MSAR Data'!$C$6:$BR$156,22,FALSE)</f>
        <v>0.86</v>
      </c>
      <c r="D35" s="85" t="str">
        <f>VLOOKUP(B35,'MSAR Data'!$C$6:$BR$156,57,FALSE)</f>
        <v>No</v>
      </c>
      <c r="E35" s="86" t="str">
        <f>VLOOKUP(B35,'MSAR Data'!$C$6:$BR$156,58,FALSE)</f>
        <v>Not Available</v>
      </c>
    </row>
    <row r="36" spans="2:5" ht="17">
      <c r="B36" s="56" t="s">
        <v>117</v>
      </c>
      <c r="C36" s="84">
        <f>VLOOKUP(B36,'MSAR Data'!$C$6:$BR$156,22,FALSE)</f>
        <v>0.92</v>
      </c>
      <c r="D36" s="85" t="str">
        <f>VLOOKUP(B36,'MSAR Data'!$C$6:$BR$156,57,FALSE)</f>
        <v>No</v>
      </c>
      <c r="E36" s="86" t="str">
        <f>VLOOKUP(B36,'MSAR Data'!$C$6:$BR$156,58,FALSE)</f>
        <v>Not Available</v>
      </c>
    </row>
    <row r="37" spans="2:5" ht="51">
      <c r="B37" s="56" t="s">
        <v>119</v>
      </c>
      <c r="C37" s="84">
        <f>VLOOKUP(B37,'MSAR Data'!$C$6:$BR$156,22,FALSE)</f>
        <v>1</v>
      </c>
      <c r="D37" s="85" t="str">
        <f>VLOOKUP(B37,'MSAR Data'!$C$6:$BR$156,57,FALSE)</f>
        <v>No</v>
      </c>
      <c r="E37" s="86" t="str">
        <f>VLOOKUP(B37,'MSAR Data'!$C$6:$BR$156,58,FALSE)</f>
        <v>Exceptional research opportunities are available. All students must do a scholarly concentration, which can be research-based. Nearly 99% of students have done research by the time they graduate.</v>
      </c>
    </row>
    <row r="38" spans="2:5" ht="51">
      <c r="B38" s="56" t="s">
        <v>122</v>
      </c>
      <c r="C38" s="84">
        <f>VLOOKUP(B38,'MSAR Data'!$C$6:$BR$156,22,FALSE)</f>
        <v>0.94</v>
      </c>
      <c r="D38" s="85" t="str">
        <f>VLOOKUP(B38,'MSAR Data'!$C$6:$BR$156,57,FALSE)</f>
        <v>Not provided</v>
      </c>
      <c r="E38" s="86" t="str">
        <f>VLOOKUP(B38,'MSAR Data'!$C$6:$BR$156,58,FALSE)</f>
        <v>Each student will meaningfully explore an area of interest as they complete a scholarly project under the close guidance of a faculty member. Students access the Kaiser Permanente research enterprise.</v>
      </c>
    </row>
    <row r="39" spans="2:5" ht="17">
      <c r="B39" s="56" t="s">
        <v>124</v>
      </c>
      <c r="C39" s="84">
        <f>VLOOKUP(B39,'MSAR Data'!$C$6:$BR$156,22,FALSE)</f>
        <v>0.94</v>
      </c>
      <c r="D39" s="85" t="str">
        <f>VLOOKUP(B39,'MSAR Data'!$C$6:$BR$156,57,FALSE)</f>
        <v>Yes</v>
      </c>
      <c r="E39" s="86" t="str">
        <f>VLOOKUP(B39,'MSAR Data'!$C$6:$BR$156,58,FALSE)</f>
        <v>A Scholarly Project may be bench or clinical research.</v>
      </c>
    </row>
    <row r="40" spans="2:5" ht="17">
      <c r="B40" s="56" t="s">
        <v>128</v>
      </c>
      <c r="C40" s="84">
        <f>VLOOKUP(B40,'MSAR Data'!$C$6:$BR$156,22,FALSE)</f>
        <v>0.92</v>
      </c>
      <c r="D40" s="85" t="str">
        <f>VLOOKUP(B40,'MSAR Data'!$C$6:$BR$156,57,FALSE)</f>
        <v>Yes</v>
      </c>
      <c r="E40" s="86" t="str">
        <f>VLOOKUP(B40,'MSAR Data'!$C$6:$BR$156,58,FALSE)</f>
        <v>All students complete a scholarly research project.</v>
      </c>
    </row>
    <row r="41" spans="2:5" ht="34">
      <c r="B41" s="56" t="s">
        <v>132</v>
      </c>
      <c r="C41" s="84">
        <f>VLOOKUP(B41,'MSAR Data'!$C$6:$BR$156,22,FALSE)</f>
        <v>0.91</v>
      </c>
      <c r="D41" s="85" t="str">
        <f>VLOOKUP(B41,'MSAR Data'!$C$6:$BR$156,57,FALSE)</f>
        <v>No</v>
      </c>
      <c r="E41" s="86" t="str">
        <f>VLOOKUP(B41,'MSAR Data'!$C$6:$BR$156,58,FALSE)</f>
        <v>Students can receive academic credit for research electives during Phase 1 and in the summer between their first and second year. Research electives are also available in Phase 2 and 3</v>
      </c>
    </row>
    <row r="42" spans="2:5" ht="34">
      <c r="B42" s="56" t="s">
        <v>134</v>
      </c>
      <c r="C42" s="84">
        <f>VLOOKUP(B42,'MSAR Data'!$C$6:$BR$156,22,FALSE)</f>
        <v>0.72</v>
      </c>
      <c r="D42" s="85" t="str">
        <f>VLOOKUP(B42,'MSAR Data'!$C$6:$BR$156,57,FALSE)</f>
        <v>No</v>
      </c>
      <c r="E42" s="86" t="str">
        <f>VLOOKUP(B42,'MSAR Data'!$C$6:$BR$156,58,FALSE)</f>
        <v>Research opportunities are available to students, including a funded summer research opportunity following the freshman year.</v>
      </c>
    </row>
    <row r="43" spans="2:5" ht="17">
      <c r="B43" s="56" t="s">
        <v>137</v>
      </c>
      <c r="C43" s="84">
        <f>VLOOKUP(B43,'MSAR Data'!$C$6:$BR$156,22,FALSE)</f>
        <v>0.72</v>
      </c>
      <c r="D43" s="85" t="str">
        <f>VLOOKUP(B43,'MSAR Data'!$C$6:$BR$156,57,FALSE)</f>
        <v>No</v>
      </c>
      <c r="E43" s="86" t="str">
        <f>VLOOKUP(B43,'MSAR Data'!$C$6:$BR$156,58,FALSE)</f>
        <v>Not Available</v>
      </c>
    </row>
    <row r="44" spans="2:5" ht="17">
      <c r="B44" s="56" t="s">
        <v>140</v>
      </c>
      <c r="C44" s="84">
        <f>VLOOKUP(B44,'MSAR Data'!$C$6:$BR$156,22,FALSE)</f>
        <v>0.64</v>
      </c>
      <c r="D44" s="85" t="str">
        <f>VLOOKUP(B44,'MSAR Data'!$C$6:$BR$156,57,FALSE)</f>
        <v>No</v>
      </c>
      <c r="E44" s="86" t="str">
        <f>VLOOKUP(B44,'MSAR Data'!$C$6:$BR$156,58,FALSE)</f>
        <v>Desirable, but not required.</v>
      </c>
    </row>
    <row r="45" spans="2:5" ht="17">
      <c r="B45" s="56" t="s">
        <v>142</v>
      </c>
      <c r="C45" s="84">
        <f>VLOOKUP(B45,'MSAR Data'!$C$6:$BR$156,22,FALSE)</f>
        <v>0.97</v>
      </c>
      <c r="D45" s="85" t="str">
        <f>VLOOKUP(B45,'MSAR Data'!$C$6:$BR$156,57,FALSE)</f>
        <v>No</v>
      </c>
      <c r="E45" s="86" t="str">
        <f>VLOOKUP(B45,'MSAR Data'!$C$6:$BR$156,58,FALSE)</f>
        <v xml:space="preserve"> Not Available</v>
      </c>
    </row>
    <row r="46" spans="2:5" ht="34">
      <c r="B46" s="56" t="s">
        <v>144</v>
      </c>
      <c r="C46" s="84">
        <f>VLOOKUP(B46,'MSAR Data'!$C$6:$BR$156,22,FALSE)</f>
        <v>0.79</v>
      </c>
      <c r="D46" s="85" t="str">
        <f>VLOOKUP(B46,'MSAR Data'!$C$6:$BR$156,57,FALSE)</f>
        <v>No</v>
      </c>
      <c r="E46" s="86" t="str">
        <f>VLOOKUP(B46,'MSAR Data'!$C$6:$BR$156,58,FALSE)</f>
        <v>Although no research is required, we have a significant participation in internal research efforts. Students present at our Marshall Research Day as well as submit publications to our own journal.</v>
      </c>
    </row>
    <row r="47" spans="2:5" ht="34">
      <c r="B47" s="56" t="s">
        <v>147</v>
      </c>
      <c r="C47" s="84">
        <f>VLOOKUP(B47,'MSAR Data'!$C$6:$BR$156,22,FALSE)</f>
        <v>0.95</v>
      </c>
      <c r="D47" s="85" t="str">
        <f>VLOOKUP(B47,'MSAR Data'!$C$6:$BR$156,57,FALSE)</f>
        <v>Yes</v>
      </c>
      <c r="E47" s="86" t="str">
        <f>VLOOKUP(B47,'MSAR Data'!$C$6:$BR$156,58,FALSE)</f>
        <v>Mandatory research requirement. Research can be conducted based on individual student schedules throughout their four years. Expectation to have one publication by year 4.</v>
      </c>
    </row>
    <row r="48" spans="2:5" ht="34">
      <c r="B48" s="56" t="s">
        <v>149</v>
      </c>
      <c r="C48" s="84">
        <f>VLOOKUP(B48,'MSAR Data'!$C$6:$BR$156,22,FALSE)</f>
        <v>0.92</v>
      </c>
      <c r="D48" s="85" t="str">
        <f>VLOOKUP(B48,'MSAR Data'!$C$6:$BR$156,57,FALSE)</f>
        <v>No</v>
      </c>
      <c r="E48" s="86" t="str">
        <f>VLOOKUP(B48,'MSAR Data'!$C$6:$BR$156,58,FALSE)</f>
        <v>School offers a Summer Research Program and Scholarly Concentrations in multi-disciplinary fields.</v>
      </c>
    </row>
    <row r="49" spans="2:5" ht="34">
      <c r="B49" s="56" t="s">
        <v>150</v>
      </c>
      <c r="C49" s="84">
        <f>VLOOKUP(B49,'MSAR Data'!$C$6:$BR$156,22,FALSE)</f>
        <v>0.89</v>
      </c>
      <c r="D49" s="85" t="str">
        <f>VLOOKUP(B49,'MSAR Data'!$C$6:$BR$156,57,FALSE)</f>
        <v>No</v>
      </c>
      <c r="E49" s="86" t="str">
        <f>VLOOKUP(B49,'MSAR Data'!$C$6:$BR$156,58,FALSE)</f>
        <v>Research opportunities available throughout all four years for students at both four-year campuses. Students may elect to participate in more intensive research experiences.</v>
      </c>
    </row>
    <row r="50" spans="2:5" ht="34">
      <c r="B50" s="56" t="s">
        <v>154</v>
      </c>
      <c r="C50" s="84">
        <f>VLOOKUP(B50,'MSAR Data'!$C$6:$BR$156,22,FALSE)</f>
        <v>0.91</v>
      </c>
      <c r="D50" s="85" t="str">
        <f>VLOOKUP(B50,'MSAR Data'!$C$6:$BR$156,57,FALSE)</f>
        <v>No</v>
      </c>
      <c r="E50" s="86" t="str">
        <f>VLOOKUP(B50,'MSAR Data'!$C$6:$BR$156,58,FALSE)</f>
        <v>Students are not required to complete a thesis. Every medical student is required to participate in and present the results of a scholarly project.</v>
      </c>
    </row>
    <row r="51" spans="2:5" ht="17">
      <c r="B51" s="56" t="s">
        <v>158</v>
      </c>
      <c r="C51" s="84">
        <f>VLOOKUP(B51,'MSAR Data'!$C$6:$BR$156,22,FALSE)</f>
        <v>0.88</v>
      </c>
      <c r="D51" s="85" t="str">
        <f>VLOOKUP(B51,'MSAR Data'!$C$6:$BR$156,57,FALSE)</f>
        <v>No</v>
      </c>
      <c r="E51" s="86" t="str">
        <f>VLOOKUP(B51,'MSAR Data'!$C$6:$BR$156,58,FALSE)</f>
        <v>A high percentage of medical students engage in some type of research while in medical school.</v>
      </c>
    </row>
    <row r="52" spans="2:5" ht="17">
      <c r="B52" s="56" t="s">
        <v>161</v>
      </c>
      <c r="C52" s="84">
        <f>VLOOKUP(B52,'MSAR Data'!$C$6:$BR$156,22,FALSE)</f>
        <v>0.8</v>
      </c>
      <c r="D52" s="85" t="str">
        <f>VLOOKUP(B52,'MSAR Data'!$C$6:$BR$156,57,FALSE)</f>
        <v>Yes</v>
      </c>
      <c r="E52" s="86" t="str">
        <f>VLOOKUP(B52,'MSAR Data'!$C$6:$BR$156,58,FALSE)</f>
        <v>Encouraged in areas of health disparities.</v>
      </c>
    </row>
    <row r="53" spans="2:5" ht="34">
      <c r="B53" s="56" t="s">
        <v>163</v>
      </c>
      <c r="C53" s="84">
        <f>VLOOKUP(B53,'MSAR Data'!$C$6:$BR$156,22,FALSE)</f>
        <v>0.72</v>
      </c>
      <c r="D53" s="85" t="str">
        <f>VLOOKUP(B53,'MSAR Data'!$C$6:$BR$156,57,FALSE)</f>
        <v>Yes</v>
      </c>
      <c r="E53" s="86" t="str">
        <f>VLOOKUP(B53,'MSAR Data'!$C$6:$BR$156,58,FALSE)</f>
        <v>Continuously updated information about research and service opportunities is available from the Director of the Working Group on Student Research and Service Opportunities.</v>
      </c>
    </row>
    <row r="54" spans="2:5" ht="17">
      <c r="B54" s="56" t="s">
        <v>166</v>
      </c>
      <c r="C54" s="84">
        <f>VLOOKUP(B54,'MSAR Data'!$C$6:$BR$156,22,FALSE)</f>
        <v>0.9</v>
      </c>
      <c r="D54" s="85" t="str">
        <f>VLOOKUP(B54,'MSAR Data'!$C$6:$BR$156,57,FALSE)</f>
        <v>No</v>
      </c>
      <c r="E54" s="86" t="str">
        <f>VLOOKUP(B54,'MSAR Data'!$C$6:$BR$156,58,FALSE)</f>
        <v>Not Available</v>
      </c>
    </row>
    <row r="55" spans="2:5" ht="17">
      <c r="B55" s="56" t="s">
        <v>170</v>
      </c>
      <c r="C55" s="84">
        <f>VLOOKUP(B55,'MSAR Data'!$C$6:$BR$156,22,FALSE)</f>
        <v>0.84</v>
      </c>
      <c r="D55" s="85" t="str">
        <f>VLOOKUP(B55,'MSAR Data'!$C$6:$BR$156,57,FALSE)</f>
        <v>No</v>
      </c>
      <c r="E55" s="86" t="str">
        <f>VLOOKUP(B55,'MSAR Data'!$C$6:$BR$156,58,FALSE)</f>
        <v>Research is encouraged and opportunities are provided to students</v>
      </c>
    </row>
    <row r="56" spans="2:5" ht="34">
      <c r="B56" s="56" t="s">
        <v>172</v>
      </c>
      <c r="C56" s="84">
        <f>VLOOKUP(B56,'MSAR Data'!$C$6:$BR$156,22,FALSE)</f>
        <v>0.91</v>
      </c>
      <c r="D56" s="85" t="str">
        <f>VLOOKUP(B56,'MSAR Data'!$C$6:$BR$156,57,FALSE)</f>
        <v>No</v>
      </c>
      <c r="E56" s="86" t="str">
        <f>VLOOKUP(B56,'MSAR Data'!$C$6:$BR$156,58,FALSE)</f>
        <v>Although research is not required, a majority of students research either on campus or at sites throughout NY-metro area.</v>
      </c>
    </row>
    <row r="57" spans="2:5" ht="34">
      <c r="B57" s="56" t="s">
        <v>174</v>
      </c>
      <c r="C57" s="84">
        <f>VLOOKUP(B57,'MSAR Data'!$C$6:$BR$156,22,FALSE)</f>
        <v>0.92</v>
      </c>
      <c r="D57" s="85" t="str">
        <f>VLOOKUP(B57,'MSAR Data'!$C$6:$BR$156,57,FALSE)</f>
        <v>No</v>
      </c>
      <c r="E57" s="86" t="str">
        <f>VLOOKUP(B57,'MSAR Data'!$C$6:$BR$156,58,FALSE)</f>
        <v>The three-year longitudinal health-care delivery and health-systems science thread of the curriculum culminates in a capstone project prior to graduation.</v>
      </c>
    </row>
    <row r="58" spans="2:5" ht="17">
      <c r="B58" s="56" t="s">
        <v>181</v>
      </c>
      <c r="C58" s="84">
        <f>VLOOKUP(B58,'MSAR Data'!$C$6:$BR$156,22,FALSE)</f>
        <v>0.8</v>
      </c>
      <c r="D58" s="85" t="str">
        <f>VLOOKUP(B58,'MSAR Data'!$C$6:$BR$156,57,FALSE)</f>
        <v>No</v>
      </c>
      <c r="E58" s="86" t="str">
        <f>VLOOKUP(B58,'MSAR Data'!$C$6:$BR$156,58,FALSE)</f>
        <v>Not Available</v>
      </c>
    </row>
    <row r="59" spans="2:5" ht="34">
      <c r="B59" s="56" t="s">
        <v>184</v>
      </c>
      <c r="C59" s="84">
        <f>VLOOKUP(B59,'MSAR Data'!$C$6:$BR$156,22,FALSE)</f>
        <v>0.98</v>
      </c>
      <c r="D59" s="85" t="str">
        <f>VLOOKUP(B59,'MSAR Data'!$C$6:$BR$156,57,FALSE)</f>
        <v>Yes</v>
      </c>
      <c r="E59" s="86" t="str">
        <f>VLOOKUP(B59,'MSAR Data'!$C$6:$BR$156,58,FALSE)</f>
        <v>All students complete a highly mentored longitudinal research project over their 4 years in their Area of Scholarly Concentration (AOSC).</v>
      </c>
    </row>
    <row r="60" spans="2:5" ht="51">
      <c r="B60" s="56" t="s">
        <v>188</v>
      </c>
      <c r="C60" s="84">
        <f>VLOOKUP(B60,'MSAR Data'!$C$6:$BR$156,22,FALSE)</f>
        <v>0.94</v>
      </c>
      <c r="D60" s="85" t="str">
        <f>VLOOKUP(B60,'MSAR Data'!$C$6:$BR$156,57,FALSE)</f>
        <v>Yes</v>
      </c>
      <c r="E60" s="86" t="str">
        <f>VLOOKUP(B60,'MSAR Data'!$C$6:$BR$156,58,FALSE)</f>
        <v>Being on the forefront of new discoveries that benefit patients is of the utmost importance. At NSU MD, you will be required to participate in research that will shape your understanding of medicine.</v>
      </c>
    </row>
    <row r="61" spans="2:5" ht="17">
      <c r="B61" s="56" t="s">
        <v>190</v>
      </c>
      <c r="C61" s="84">
        <f>VLOOKUP(B61,'MSAR Data'!$C$6:$BR$156,22,FALSE)</f>
        <v>0.99</v>
      </c>
      <c r="D61" s="85" t="str">
        <f>VLOOKUP(B61,'MSAR Data'!$C$6:$BR$156,57,FALSE)</f>
        <v>Yes</v>
      </c>
      <c r="E61" s="86" t="str">
        <f>VLOOKUP(B61,'MSAR Data'!$C$6:$BR$156,58,FALSE)</f>
        <v>All medical students must complete a scholarly concentration which includes a scholarly product.</v>
      </c>
    </row>
    <row r="62" spans="2:5" ht="34">
      <c r="B62" s="56" t="s">
        <v>191</v>
      </c>
      <c r="C62" s="84">
        <f>VLOOKUP(B62,'MSAR Data'!$C$6:$BR$156,22,FALSE)</f>
        <v>0.96</v>
      </c>
      <c r="D62" s="85" t="str">
        <f>VLOOKUP(B62,'MSAR Data'!$C$6:$BR$156,57,FALSE)</f>
        <v>Yes</v>
      </c>
      <c r="E62" s="86" t="str">
        <f>VLOOKUP(B62,'MSAR Data'!$C$6:$BR$156,58,FALSE)</f>
        <v>Students are required to complete a capstone scholarly project for graduation as part of our four-year research mentor Embark course.</v>
      </c>
    </row>
    <row r="63" spans="2:5" ht="17">
      <c r="B63" s="56" t="s">
        <v>195</v>
      </c>
      <c r="C63" s="84">
        <f>VLOOKUP(B63,'MSAR Data'!$C$6:$BR$156,22,FALSE)</f>
        <v>0.98</v>
      </c>
      <c r="D63" s="85" t="str">
        <f>VLOOKUP(B63,'MSAR Data'!$C$6:$BR$156,57,FALSE)</f>
        <v>No</v>
      </c>
      <c r="E63" s="86" t="str">
        <f>VLOOKUP(B63,'MSAR Data'!$C$6:$BR$156,58,FALSE)</f>
        <v>Not Available</v>
      </c>
    </row>
    <row r="64" spans="2:5" ht="17">
      <c r="B64" s="56" t="s">
        <v>198</v>
      </c>
      <c r="C64" s="84">
        <f>VLOOKUP(B64,'MSAR Data'!$C$6:$BR$156,22,FALSE)</f>
        <v>0.89</v>
      </c>
      <c r="D64" s="85" t="str">
        <f>VLOOKUP(B64,'MSAR Data'!$C$6:$BR$156,57,FALSE)</f>
        <v>Yes</v>
      </c>
      <c r="E64" s="86" t="str">
        <f>VLOOKUP(B64,'MSAR Data'!$C$6:$BR$156,58,FALSE)</f>
        <v>Scholarly Project</v>
      </c>
    </row>
    <row r="65" spans="2:5" ht="17">
      <c r="B65" s="56" t="s">
        <v>201</v>
      </c>
      <c r="C65" s="84">
        <f>VLOOKUP(B65,'MSAR Data'!$C$6:$BR$156,22,FALSE)</f>
        <v>0.94</v>
      </c>
      <c r="D65" s="85" t="str">
        <f>VLOOKUP(B65,'MSAR Data'!$C$6:$BR$156,57,FALSE)</f>
        <v>Yes</v>
      </c>
      <c r="E65" s="86" t="str">
        <f>VLOOKUP(B65,'MSAR Data'!$C$6:$BR$156,58,FALSE)</f>
        <v>https://students.med.psu.edu/md-students/medical-student-research/</v>
      </c>
    </row>
    <row r="66" spans="2:5" ht="17">
      <c r="B66" s="56" t="s">
        <v>204</v>
      </c>
      <c r="C66" s="84">
        <f>VLOOKUP(B66,'MSAR Data'!$C$6:$BR$156,22,FALSE)</f>
        <v>0.98</v>
      </c>
      <c r="D66" s="85" t="str">
        <f>VLOOKUP(B66,'MSAR Data'!$C$6:$BR$156,57,FALSE)</f>
        <v>Yes</v>
      </c>
      <c r="E66" s="86" t="str">
        <f>VLOOKUP(B66,'MSAR Data'!$C$6:$BR$156,58,FALSE)</f>
        <v>Three-month scholarly pursuit and/or dual degree.</v>
      </c>
    </row>
    <row r="67" spans="2:5" ht="51">
      <c r="B67" s="56" t="s">
        <v>206</v>
      </c>
      <c r="C67" s="84">
        <f>VLOOKUP(B67,'MSAR Data'!$C$6:$BR$156,22,FALSE)</f>
        <v>0.97</v>
      </c>
      <c r="D67" s="85" t="str">
        <f>VLOOKUP(B67,'MSAR Data'!$C$6:$BR$156,57,FALSE)</f>
        <v>No</v>
      </c>
      <c r="E67" s="86" t="str">
        <f>VLOOKUP(B67,'MSAR Data'!$C$6:$BR$156,58,FALSE)</f>
        <v>Students may complete a scholarly concentration in basic, clinical or translational research, global health, medical education or medical humanities. Several joint degree programs are offered.</v>
      </c>
    </row>
    <row r="68" spans="2:5" ht="34">
      <c r="B68" s="56" t="s">
        <v>208</v>
      </c>
      <c r="C68" s="84">
        <f>VLOOKUP(B68,'MSAR Data'!$C$6:$BR$156,22,FALSE)</f>
        <v>0.96</v>
      </c>
      <c r="D68" s="85" t="str">
        <f>VLOOKUP(B68,'MSAR Data'!$C$6:$BR$156,57,FALSE)</f>
        <v>Yes</v>
      </c>
      <c r="E68" s="86" t="str">
        <f>VLOOKUP(B68,'MSAR Data'!$C$6:$BR$156,58,FALSE)</f>
        <v>Students are required to do a Scholarly Project, which can be research or teaching. Students pick one or the other depending on their career goals. It is possible to do both.</v>
      </c>
    </row>
    <row r="69" spans="2:5" ht="34">
      <c r="B69" s="56" t="s">
        <v>210</v>
      </c>
      <c r="C69" s="84">
        <f>VLOOKUP(B69,'MSAR Data'!$C$6:$BR$156,22,FALSE)</f>
        <v>0.92</v>
      </c>
      <c r="D69" s="85" t="str">
        <f>VLOOKUP(B69,'MSAR Data'!$C$6:$BR$156,57,FALSE)</f>
        <v>No</v>
      </c>
      <c r="E69" s="86" t="str">
        <f>VLOOKUP(B69,'MSAR Data'!$C$6:$BR$156,58,FALSE)</f>
        <v>All students receive training in designing and executing research projects during the Foundations of Research Methods course that occurs during both the M1 and M2 years.</v>
      </c>
    </row>
    <row r="70" spans="2:5" ht="17">
      <c r="B70" s="56" t="s">
        <v>212</v>
      </c>
      <c r="C70" s="84">
        <f>VLOOKUP(B70,'MSAR Data'!$C$6:$BR$156,22,FALSE)</f>
        <v>0.92</v>
      </c>
      <c r="D70" s="85" t="str">
        <f>VLOOKUP(B70,'MSAR Data'!$C$6:$BR$156,57,FALSE)</f>
        <v>No</v>
      </c>
      <c r="E70" s="86" t="str">
        <f>VLOOKUP(B70,'MSAR Data'!$C$6:$BR$156,58,FALSE)</f>
        <v>Opportunities for extensive research experiences are available to all students.</v>
      </c>
    </row>
    <row r="71" spans="2:5" ht="34">
      <c r="B71" s="56" t="s">
        <v>215</v>
      </c>
      <c r="C71" s="84">
        <f>VLOOKUP(B71,'MSAR Data'!$C$6:$BR$156,22,FALSE)</f>
        <v>0.91</v>
      </c>
      <c r="D71" s="85" t="str">
        <f>VLOOKUP(B71,'MSAR Data'!$C$6:$BR$156,57,FALSE)</f>
        <v>No</v>
      </c>
      <c r="E71" s="86" t="str">
        <f>VLOOKUP(B71,'MSAR Data'!$C$6:$BR$156,58,FALSE)</f>
        <v>Scholarly activity strongly encouraged. There are 8 Distinction programs (research, education, community service, bioethics, diversity and inclusion, ethics, global health, leadership)</v>
      </c>
    </row>
    <row r="72" spans="2:5" ht="17">
      <c r="B72" s="56" t="s">
        <v>219</v>
      </c>
      <c r="C72" s="84">
        <f>VLOOKUP(B72,'MSAR Data'!$C$6:$BR$156,22,FALSE)</f>
        <v>0.92</v>
      </c>
      <c r="D72" s="85" t="str">
        <f>VLOOKUP(B72,'MSAR Data'!$C$6:$BR$156,57,FALSE)</f>
        <v>No</v>
      </c>
      <c r="E72" s="86" t="str">
        <f>VLOOKUP(B72,'MSAR Data'!$C$6:$BR$156,58,FALSE)</f>
        <v>Distinction in Research Award.</v>
      </c>
    </row>
    <row r="73" spans="2:5" ht="34">
      <c r="B73" s="56" t="s">
        <v>222</v>
      </c>
      <c r="C73" s="84">
        <f>VLOOKUP(B73,'MSAR Data'!$C$6:$BR$156,22,FALSE)</f>
        <v>0.87</v>
      </c>
      <c r="D73" s="85" t="str">
        <f>VLOOKUP(B73,'MSAR Data'!$C$6:$BR$156,57,FALSE)</f>
        <v>Yes</v>
      </c>
      <c r="E73" s="86" t="str">
        <f>VLOOKUP(B73,'MSAR Data'!$C$6:$BR$156,58,FALSE)</f>
        <v>Students are required to complete one or more projects over their four years of medical school. They choose a concentration of special interest from eight different Scholarly Inquiry tracks.</v>
      </c>
    </row>
    <row r="74" spans="2:5" ht="17">
      <c r="B74" s="56" t="s">
        <v>223</v>
      </c>
      <c r="C74" s="84">
        <f>VLOOKUP(B74,'MSAR Data'!$C$6:$BR$156,22,FALSE)</f>
        <v>0.8</v>
      </c>
      <c r="D74" s="85" t="str">
        <f>VLOOKUP(B74,'MSAR Data'!$C$6:$BR$156,57,FALSE)</f>
        <v>No</v>
      </c>
      <c r="E74" s="86" t="str">
        <f>VLOOKUP(B74,'MSAR Data'!$C$6:$BR$156,58,FALSE)</f>
        <v>Not Available</v>
      </c>
    </row>
    <row r="75" spans="2:5" ht="17">
      <c r="B75" s="56" t="s">
        <v>226</v>
      </c>
      <c r="C75" s="84">
        <f>VLOOKUP(B75,'MSAR Data'!$C$6:$BR$156,22,FALSE)</f>
        <v>0.99</v>
      </c>
      <c r="D75" s="85" t="str">
        <f>VLOOKUP(B75,'MSAR Data'!$C$6:$BR$156,57,FALSE)</f>
        <v>No</v>
      </c>
      <c r="E75" s="86" t="str">
        <f>VLOOKUP(B75,'MSAR Data'!$C$6:$BR$156,58,FALSE)</f>
        <v>Not Available</v>
      </c>
    </row>
    <row r="76" spans="2:5" ht="34">
      <c r="B76" s="56" t="s">
        <v>228</v>
      </c>
      <c r="C76" s="84">
        <f>VLOOKUP(B76,'MSAR Data'!$C$6:$BR$156,22,FALSE)</f>
        <v>0.98</v>
      </c>
      <c r="D76" s="85" t="str">
        <f>VLOOKUP(B76,'MSAR Data'!$C$6:$BR$156,57,FALSE)</f>
        <v>Yes</v>
      </c>
      <c r="E76" s="86" t="str">
        <f>VLOOKUP(B76,'MSAR Data'!$C$6:$BR$156,58,FALSE)</f>
        <v>Scholarly project required through completion of one of the Scholarly Concentrations. http://med.stanford.edu/md/student-research/scholarly-concentrations.html</v>
      </c>
    </row>
    <row r="77" spans="2:5" ht="17">
      <c r="B77" s="56" t="s">
        <v>230</v>
      </c>
      <c r="C77" s="84">
        <f>VLOOKUP(B77,'MSAR Data'!$C$6:$BR$156,22,FALSE)</f>
        <v>0.93</v>
      </c>
      <c r="D77" s="85" t="str">
        <f>VLOOKUP(B77,'MSAR Data'!$C$6:$BR$156,57,FALSE)</f>
        <v>No</v>
      </c>
      <c r="E77" s="86" t="str">
        <f>VLOOKUP(B77,'MSAR Data'!$C$6:$BR$156,58,FALSE)</f>
        <v>Not Available</v>
      </c>
    </row>
    <row r="78" spans="2:5" ht="34">
      <c r="B78" s="56" t="s">
        <v>233</v>
      </c>
      <c r="C78" s="84">
        <f>VLOOKUP(B78,'MSAR Data'!$C$6:$BR$156,22,FALSE)</f>
        <v>0.91</v>
      </c>
      <c r="D78" s="85" t="str">
        <f>VLOOKUP(B78,'MSAR Data'!$C$6:$BR$156,57,FALSE)</f>
        <v>No</v>
      </c>
      <c r="E78" s="86" t="str">
        <f>VLOOKUP(B78,'MSAR Data'!$C$6:$BR$156,58,FALSE)</f>
        <v>https://www.downstate.edu/education-training/college-of-medicine/student-research/index.html</v>
      </c>
    </row>
    <row r="79" spans="2:5" ht="34">
      <c r="B79" s="56" t="s">
        <v>235</v>
      </c>
      <c r="C79" s="84">
        <f>VLOOKUP(B79,'MSAR Data'!$C$6:$BR$156,22,FALSE)</f>
        <v>0.95</v>
      </c>
      <c r="D79" s="85" t="str">
        <f>VLOOKUP(B79,'MSAR Data'!$C$6:$BR$156,57,FALSE)</f>
        <v>Yes</v>
      </c>
      <c r="E79" s="86" t="str">
        <f>VLOOKUP(B79,'MSAR Data'!$C$6:$BR$156,58,FALSE)</f>
        <v>Students will be required to complete a scholarly research prospectus and culminating thesis throughout all four years of their medical education.</v>
      </c>
    </row>
    <row r="80" spans="2:5" ht="34">
      <c r="B80" s="56" t="s">
        <v>243</v>
      </c>
      <c r="C80" s="84">
        <f>VLOOKUP(B80,'MSAR Data'!$C$6:$BR$156,22,FALSE)</f>
        <v>0.94</v>
      </c>
      <c r="D80" s="85" t="str">
        <f>VLOOKUP(B80,'MSAR Data'!$C$6:$BR$156,57,FALSE)</f>
        <v>No</v>
      </c>
      <c r="E80" s="86" t="str">
        <f>VLOOKUP(B80,'MSAR Data'!$C$6:$BR$156,58,FALSE)</f>
        <v>The Medical Scholar Research Pathway provides students in good academic standing the opportunity to participate in research. https://medicine.tamu.edu/omsre/index.html</v>
      </c>
    </row>
    <row r="81" spans="2:5" ht="17">
      <c r="B81" s="56" t="s">
        <v>246</v>
      </c>
      <c r="C81" s="84">
        <f>VLOOKUP(B81,'MSAR Data'!$C$6:$BR$156,22,FALSE)</f>
        <v>0.93</v>
      </c>
      <c r="D81" s="85" t="str">
        <f>VLOOKUP(B81,'MSAR Data'!$C$6:$BR$156,57,FALSE)</f>
        <v>Yes</v>
      </c>
      <c r="E81" s="86" t="str">
        <f>VLOOKUP(B81,'MSAR Data'!$C$6:$BR$156,58,FALSE)</f>
        <v>Completion of a Scholarly Activity in Research Project (SARP) is a graduation requirement.</v>
      </c>
    </row>
    <row r="82" spans="2:5" ht="34">
      <c r="B82" s="56" t="s">
        <v>250</v>
      </c>
      <c r="C82" s="84">
        <f>VLOOKUP(B82,'MSAR Data'!$C$6:$BR$156,22,FALSE)</f>
        <v>0.88</v>
      </c>
      <c r="D82" s="85" t="str">
        <f>VLOOKUP(B82,'MSAR Data'!$C$6:$BR$156,57,FALSE)</f>
        <v>No</v>
      </c>
      <c r="E82" s="86" t="str">
        <f>VLOOKUP(B82,'MSAR Data'!$C$6:$BR$156,58,FALSE)</f>
        <v>Research is available for students who wish to pursue research outside of the MD/PHD program. The MD/MS research program is available and the Student Summer Research Program.</v>
      </c>
    </row>
    <row r="83" spans="2:5" ht="34">
      <c r="B83" s="56" t="s">
        <v>254</v>
      </c>
      <c r="C83" s="84">
        <f>VLOOKUP(B83,'MSAR Data'!$C$6:$BR$156,22,FALSE)</f>
        <v>0.92</v>
      </c>
      <c r="D83" s="85" t="str">
        <f>VLOOKUP(B83,'MSAR Data'!$C$6:$BR$156,57,FALSE)</f>
        <v>No</v>
      </c>
      <c r="E83" s="86" t="str">
        <f>VLOOKUP(B83,'MSAR Data'!$C$6:$BR$156,58,FALSE)</f>
        <v>While not required, many students engage in valuable research experiences, and there is a detailed internal matching program to find research mentors and topics.</v>
      </c>
    </row>
    <row r="84" spans="2:5" ht="17">
      <c r="B84" s="56" t="s">
        <v>258</v>
      </c>
      <c r="C84" s="84">
        <f>VLOOKUP(B84,'MSAR Data'!$C$6:$BR$156,22,FALSE)</f>
        <v>0.84</v>
      </c>
      <c r="D84" s="85" t="str">
        <f>VLOOKUP(B84,'MSAR Data'!$C$6:$BR$156,57,FALSE)</f>
        <v>No</v>
      </c>
      <c r="E84" s="86" t="str">
        <f>VLOOKUP(B84,'MSAR Data'!$C$6:$BR$156,58,FALSE)</f>
        <v>No. Optional research projects are available</v>
      </c>
    </row>
    <row r="85" spans="2:5" ht="34">
      <c r="B85" s="56" t="s">
        <v>260</v>
      </c>
      <c r="C85" s="84">
        <f>VLOOKUP(B85,'MSAR Data'!$C$6:$BR$156,22,FALSE)</f>
        <v>0.88</v>
      </c>
      <c r="D85" s="85" t="str">
        <f>VLOOKUP(B85,'MSAR Data'!$C$6:$BR$156,57,FALSE)</f>
        <v>No</v>
      </c>
      <c r="E85" s="86" t="str">
        <f>VLOOKUP(B85,'MSAR Data'!$C$6:$BR$156,58,FALSE)</f>
        <v>93% of graduating students indicated completion of an independent study project for credit while in medical school, and 95% reported a research project with a faculty member.</v>
      </c>
    </row>
    <row r="86" spans="2:5" ht="17">
      <c r="B86" s="56" t="s">
        <v>262</v>
      </c>
      <c r="C86" s="84">
        <f>VLOOKUP(B86,'MSAR Data'!$C$6:$BR$156,22,FALSE)</f>
        <v>0.94</v>
      </c>
      <c r="D86" s="85" t="str">
        <f>VLOOKUP(B86,'MSAR Data'!$C$6:$BR$156,57,FALSE)</f>
        <v>No</v>
      </c>
      <c r="E86" s="86" t="str">
        <f>VLOOKUP(B86,'MSAR Data'!$C$6:$BR$156,58,FALSE)</f>
        <v>Not Available</v>
      </c>
    </row>
    <row r="87" spans="2:5" ht="17">
      <c r="B87" s="56" t="s">
        <v>643</v>
      </c>
      <c r="C87" s="84">
        <f>VLOOKUP(B87,'MSAR Data'!$C$6:$BR$156,22,FALSE)</f>
        <v>0.84</v>
      </c>
      <c r="D87" s="85" t="str">
        <f>VLOOKUP(B87,'MSAR Data'!$C$6:$BR$156,57,FALSE)</f>
        <v>No</v>
      </c>
      <c r="E87" s="86" t="str">
        <f>VLOOKUP(B87,'MSAR Data'!$C$6:$BR$156,58,FALSE)</f>
        <v>Not Available</v>
      </c>
    </row>
    <row r="88" spans="2:5" ht="17">
      <c r="B88" s="56" t="s">
        <v>648</v>
      </c>
      <c r="C88" s="84">
        <f>VLOOKUP(B88,'MSAR Data'!$C$6:$BR$156,22,FALSE)</f>
        <v>0.85</v>
      </c>
      <c r="D88" s="85" t="str">
        <f>VLOOKUP(B88,'MSAR Data'!$C$6:$BR$156,57,FALSE)</f>
        <v>No</v>
      </c>
      <c r="E88" s="86" t="str">
        <f>VLOOKUP(B88,'MSAR Data'!$C$6:$BR$156,58,FALSE)</f>
        <v>Strongly encouraged; included as a component of the newly instituted Capstone Project.</v>
      </c>
    </row>
    <row r="89" spans="2:5" ht="17">
      <c r="B89" s="56" t="s">
        <v>654</v>
      </c>
      <c r="C89" s="84">
        <f>VLOOKUP(B89,'MSAR Data'!$C$6:$BR$156,22,FALSE)</f>
        <v>0.89</v>
      </c>
      <c r="D89" s="85" t="str">
        <f>VLOOKUP(B89,'MSAR Data'!$C$6:$BR$156,57,FALSE)</f>
        <v>Yes</v>
      </c>
      <c r="E89" s="86" t="str">
        <f>VLOOKUP(B89,'MSAR Data'!$C$6:$BR$156,58,FALSE)</f>
        <v>https://www.uab.edu/medicine/home/current-students/scholarly-activity</v>
      </c>
    </row>
    <row r="90" spans="2:5" ht="34">
      <c r="B90" s="56" t="s">
        <v>663</v>
      </c>
      <c r="C90" s="84">
        <f>VLOOKUP(B90,'MSAR Data'!$C$6:$BR$156,22,FALSE)</f>
        <v>0.91</v>
      </c>
      <c r="D90" s="85" t="str">
        <f>VLOOKUP(B90,'MSAR Data'!$C$6:$BR$156,57,FALSE)</f>
        <v>Yes</v>
      </c>
      <c r="E90" s="86" t="str">
        <f>VLOOKUP(B90,'MSAR Data'!$C$6:$BR$156,58,FALSE)</f>
        <v>The Scholarly Project is a required 4-year longitudinal course. https://medicine.arizona.edu/education/md-program/scholarly-project</v>
      </c>
    </row>
    <row r="91" spans="2:5" ht="34">
      <c r="B91" s="56" t="s">
        <v>673</v>
      </c>
      <c r="C91" s="84">
        <f>VLOOKUP(B91,'MSAR Data'!$C$6:$BR$156,22,FALSE)</f>
        <v>0.94</v>
      </c>
      <c r="D91" s="85" t="str">
        <f>VLOOKUP(B91,'MSAR Data'!$C$6:$BR$156,57,FALSE)</f>
        <v>Yes</v>
      </c>
      <c r="E91" s="86" t="str">
        <f>VLOOKUP(B91,'MSAR Data'!$C$6:$BR$156,58,FALSE)</f>
        <v>Every student completes a hypothesis-driven research Scholarly Project: https://phoenixmed.arizona.edu/scholarly-project.</v>
      </c>
    </row>
    <row r="92" spans="2:5" ht="17">
      <c r="B92" s="56" t="s">
        <v>681</v>
      </c>
      <c r="C92" s="84">
        <f>VLOOKUP(B92,'MSAR Data'!$C$6:$BR$156,22,FALSE)</f>
        <v>0.85</v>
      </c>
      <c r="D92" s="85" t="str">
        <f>VLOOKUP(B92,'MSAR Data'!$C$6:$BR$156,57,FALSE)</f>
        <v>No</v>
      </c>
      <c r="E92" s="86" t="str">
        <f>VLOOKUP(B92,'MSAR Data'!$C$6:$BR$156,58,FALSE)</f>
        <v>Not Available</v>
      </c>
    </row>
    <row r="93" spans="2:5" ht="17">
      <c r="B93" s="56" t="s">
        <v>688</v>
      </c>
      <c r="C93" s="84">
        <f>VLOOKUP(B93,'MSAR Data'!$C$6:$BR$156,22,FALSE)</f>
        <v>0.89</v>
      </c>
      <c r="D93" s="85" t="str">
        <f>VLOOKUP(B93,'MSAR Data'!$C$6:$BR$156,57,FALSE)</f>
        <v>No</v>
      </c>
      <c r="E93" s="86" t="str">
        <f>VLOOKUP(B93,'MSAR Data'!$C$6:$BR$156,58,FALSE)</f>
        <v>Not Available</v>
      </c>
    </row>
    <row r="94" spans="2:5" ht="17">
      <c r="B94" s="56" t="s">
        <v>693</v>
      </c>
      <c r="C94" s="84">
        <f>VLOOKUP(B94,'MSAR Data'!$C$6:$BR$156,22,FALSE)</f>
        <v>0.98</v>
      </c>
      <c r="D94" s="85" t="str">
        <f>VLOOKUP(B94,'MSAR Data'!$C$6:$BR$156,57,FALSE)</f>
        <v>No</v>
      </c>
      <c r="E94" s="86" t="str">
        <f>VLOOKUP(B94,'MSAR Data'!$C$6:$BR$156,58,FALSE)</f>
        <v>Not Available</v>
      </c>
    </row>
    <row r="95" spans="2:5" ht="34">
      <c r="B95" s="56" t="s">
        <v>699</v>
      </c>
      <c r="C95" s="84">
        <f>VLOOKUP(B95,'MSAR Data'!$C$6:$BR$156,22,FALSE)</f>
        <v>0.97</v>
      </c>
      <c r="D95" s="85" t="str">
        <f>VLOOKUP(B95,'MSAR Data'!$C$6:$BR$156,57,FALSE)</f>
        <v>No</v>
      </c>
      <c r="E95" s="86" t="str">
        <f>VLOOKUP(B95,'MSAR Data'!$C$6:$BR$156,58,FALSE)</f>
        <v>In Year 3 students will either be immersed in a research, advocacy, entrepreneurship experience or apply to pursue an advanced degree at UCLA (for example: MBA, MPP, MPH).</v>
      </c>
    </row>
    <row r="96" spans="2:5" ht="17">
      <c r="B96" s="56" t="s">
        <v>705</v>
      </c>
      <c r="C96" s="84">
        <f>VLOOKUP(B96,'MSAR Data'!$C$6:$BR$156,22,FALSE)</f>
        <v>0.9</v>
      </c>
      <c r="D96" s="85" t="str">
        <f>VLOOKUP(B96,'MSAR Data'!$C$6:$BR$156,57,FALSE)</f>
        <v>No</v>
      </c>
      <c r="E96" s="86" t="str">
        <f>VLOOKUP(B96,'MSAR Data'!$C$6:$BR$156,58,FALSE)</f>
        <v>Students are strongly encouraged to participate in research and ample opportunities are offered.</v>
      </c>
    </row>
    <row r="97" spans="2:5" ht="51">
      <c r="B97" s="56" t="s">
        <v>712</v>
      </c>
      <c r="C97" s="84">
        <f>VLOOKUP(B97,'MSAR Data'!$C$6:$BR$156,22,FALSE)</f>
        <v>0.96</v>
      </c>
      <c r="D97" s="85" t="str">
        <f>VLOOKUP(B97,'MSAR Data'!$C$6:$BR$156,57,FALSE)</f>
        <v>No</v>
      </c>
      <c r="E97" s="86" t="str">
        <f>VLOOKUP(B97,'MSAR Data'!$C$6:$BR$156,58,FALSE)</f>
        <v>The School has a requirement for an independent study project and research is one way to complete this. Basic, translational and clinical research opportunities are available for medical students.</v>
      </c>
    </row>
    <row r="98" spans="2:5" ht="17">
      <c r="B98" s="56" t="s">
        <v>716</v>
      </c>
      <c r="C98" s="84">
        <f>VLOOKUP(B98,'MSAR Data'!$C$6:$BR$156,22,FALSE)</f>
        <v>0.97</v>
      </c>
      <c r="D98" s="85" t="str">
        <f>VLOOKUP(B98,'MSAR Data'!$C$6:$BR$156,57,FALSE)</f>
        <v>Yes</v>
      </c>
      <c r="E98" s="86" t="str">
        <f>VLOOKUP(B98,'MSAR Data'!$C$6:$BR$156,58,FALSE)</f>
        <v>https://meded.ucsf.edu/inquiry-curriculum</v>
      </c>
    </row>
    <row r="99" spans="2:5" ht="34">
      <c r="B99" s="56" t="s">
        <v>722</v>
      </c>
      <c r="C99" s="84">
        <f>VLOOKUP(B99,'MSAR Data'!$C$6:$BR$156,22,FALSE)</f>
        <v>0.96</v>
      </c>
      <c r="D99" s="85" t="str">
        <f>VLOOKUP(B99,'MSAR Data'!$C$6:$BR$156,57,FALSE)</f>
        <v>Yes</v>
      </c>
      <c r="E99" s="86" t="str">
        <f>VLOOKUP(B99,'MSAR Data'!$C$6:$BR$156,58,FALSE)</f>
        <v>Information about the Focused Inquiry &amp; Research Experience (FIRE) program may be found at this link https://med.ucf.edu/research/m-d-student-research/fire/.</v>
      </c>
    </row>
    <row r="100" spans="2:5" ht="34">
      <c r="B100" s="56" t="s">
        <v>732</v>
      </c>
      <c r="C100" s="84">
        <f>VLOOKUP(B100,'MSAR Data'!$C$6:$BR$156,22,FALSE)</f>
        <v>0.98</v>
      </c>
      <c r="D100" s="85" t="str">
        <f>VLOOKUP(B100,'MSAR Data'!$C$6:$BR$156,57,FALSE)</f>
        <v>Yes</v>
      </c>
      <c r="E100" s="86" t="str">
        <f>VLOOKUP(B100,'MSAR Data'!$C$6:$BR$156,58,FALSE)</f>
        <v>Mentored scholarly project required through our Scholarship &amp; Discovery tracks (https://pritzker.uchicago.edu/academics/scholarship-discovery).</v>
      </c>
    </row>
    <row r="101" spans="2:5" ht="51">
      <c r="B101" s="56" t="s">
        <v>738</v>
      </c>
      <c r="C101" s="84">
        <f>VLOOKUP(B101,'MSAR Data'!$C$6:$BR$156,22,FALSE)</f>
        <v>0.94</v>
      </c>
      <c r="D101" s="85" t="str">
        <f>VLOOKUP(B101,'MSAR Data'!$C$6:$BR$156,57,FALSE)</f>
        <v>No</v>
      </c>
      <c r="E101" s="86" t="str">
        <f>VLOOKUP(B101,'MSAR Data'!$C$6:$BR$156,58,FALSE)</f>
        <v>UC is a tier-one research, Clinical and Translational Science Award (CTSA) institution. Nearly 450 investigators receive almost 700 grants. Research is conducted by more than 500 faculty and students.</v>
      </c>
    </row>
    <row r="102" spans="2:5" ht="17">
      <c r="B102" s="56" t="s">
        <v>744</v>
      </c>
      <c r="C102" s="84">
        <f>VLOOKUP(B102,'MSAR Data'!$C$6:$BR$156,22,FALSE)</f>
        <v>0.94</v>
      </c>
      <c r="D102" s="85" t="str">
        <f>VLOOKUP(B102,'MSAR Data'!$C$6:$BR$156,57,FALSE)</f>
        <v>Yes</v>
      </c>
      <c r="E102" s="86" t="str">
        <f>VLOOKUP(B102,'MSAR Data'!$C$6:$BR$156,58,FALSE)</f>
        <v>The Mentored Scholarly Activity (research) is required for graduation.</v>
      </c>
    </row>
    <row r="103" spans="2:5" ht="17">
      <c r="B103" s="56" t="s">
        <v>750</v>
      </c>
      <c r="C103" s="84">
        <f>VLOOKUP(B103,'MSAR Data'!$C$6:$BR$156,22,FALSE)</f>
        <v>0.95</v>
      </c>
      <c r="D103" s="85" t="str">
        <f>VLOOKUP(B103,'MSAR Data'!$C$6:$BR$156,57,FALSE)</f>
        <v>Yes</v>
      </c>
      <c r="E103" s="86" t="str">
        <f>VLOOKUP(B103,'MSAR Data'!$C$6:$BR$156,58,FALSE)</f>
        <v>Capstone project, numerous opportunities available.</v>
      </c>
    </row>
    <row r="104" spans="2:5" ht="34">
      <c r="B104" s="56" t="s">
        <v>755</v>
      </c>
      <c r="C104" s="84">
        <f>VLOOKUP(B104,'MSAR Data'!$C$6:$BR$156,22,FALSE)</f>
        <v>0.94</v>
      </c>
      <c r="D104" s="85" t="str">
        <f>VLOOKUP(B104,'MSAR Data'!$C$6:$BR$156,57,FALSE)</f>
        <v>No</v>
      </c>
      <c r="E104" s="86" t="str">
        <f>VLOOKUP(B104,'MSAR Data'!$C$6:$BR$156,58,FALSE)</f>
        <v>Participation in scholarly activities is strongly encouraged via the Medical Student Research Program program and Discovery Pathways Program.</v>
      </c>
    </row>
    <row r="105" spans="2:5" ht="17">
      <c r="B105" s="56" t="s">
        <v>761</v>
      </c>
      <c r="C105" s="84">
        <f>VLOOKUP(B105,'MSAR Data'!$C$6:$BR$156,22,FALSE)</f>
        <v>0.91</v>
      </c>
      <c r="D105" s="85" t="str">
        <f>VLOOKUP(B105,'MSAR Data'!$C$6:$BR$156,57,FALSE)</f>
        <v>No</v>
      </c>
      <c r="E105" s="86" t="str">
        <f>VLOOKUP(B105,'MSAR Data'!$C$6:$BR$156,58,FALSE)</f>
        <v>Not Available</v>
      </c>
    </row>
    <row r="106" spans="2:5" ht="17">
      <c r="B106" s="56" t="s">
        <v>768</v>
      </c>
      <c r="C106" s="84">
        <f>VLOOKUP(B106,'MSAR Data'!$C$6:$BR$156,22,FALSE)</f>
        <v>0.83</v>
      </c>
      <c r="D106" s="85" t="str">
        <f>VLOOKUP(B106,'MSAR Data'!$C$6:$BR$156,57,FALSE)</f>
        <v>Blank</v>
      </c>
      <c r="E106" s="86" t="str">
        <f>VLOOKUP(B106,'MSAR Data'!$C$6:$BR$156,58,FALSE)</f>
        <v>Not Available</v>
      </c>
    </row>
    <row r="107" spans="2:5" ht="51">
      <c r="B107" s="56" t="s">
        <v>771</v>
      </c>
      <c r="C107" s="84">
        <f>VLOOKUP(B107,'MSAR Data'!$C$6:$BR$156,22,FALSE)</f>
        <v>0.91</v>
      </c>
      <c r="D107" s="85" t="str">
        <f>VLOOKUP(B107,'MSAR Data'!$C$6:$BR$156,57,FALSE)</f>
        <v>No</v>
      </c>
      <c r="E107" s="86" t="str">
        <f>VLOOKUP(B107,'MSAR Data'!$C$6:$BR$156,58,FALSE)</f>
        <v>A research thesis or project is not required for the MD degree. Several of the Special Curricular Programs and joint degree programs do require completion of a project or thesis for academic credit.</v>
      </c>
    </row>
    <row r="108" spans="2:5" ht="17">
      <c r="B108" s="56" t="s">
        <v>781</v>
      </c>
      <c r="C108" s="84">
        <f>VLOOKUP(B108,'MSAR Data'!$C$6:$BR$156,22,FALSE)</f>
        <v>0.94</v>
      </c>
      <c r="D108" s="85" t="str">
        <f>VLOOKUP(B108,'MSAR Data'!$C$6:$BR$156,57,FALSE)</f>
        <v>No</v>
      </c>
      <c r="E108" s="86" t="str">
        <f>VLOOKUP(B108,'MSAR Data'!$C$6:$BR$156,58,FALSE)</f>
        <v>Not Available</v>
      </c>
    </row>
    <row r="109" spans="2:5" ht="34">
      <c r="B109" s="56" t="s">
        <v>789</v>
      </c>
      <c r="C109" s="84">
        <f>VLOOKUP(B109,'MSAR Data'!$C$6:$BR$156,22,FALSE)</f>
        <v>0.72</v>
      </c>
      <c r="D109" s="85" t="str">
        <f>VLOOKUP(B109,'MSAR Data'!$C$6:$BR$156,57,FALSE)</f>
        <v>No</v>
      </c>
      <c r="E109" s="86" t="str">
        <f>VLOOKUP(B109,'MSAR Data'!$C$6:$BR$156,58,FALSE)</f>
        <v>Multiple programs and opportunities are available throughout the academic year and during summers for students who wish to conduct research or participate in other scholarly activities.</v>
      </c>
    </row>
    <row r="110" spans="2:5" ht="17">
      <c r="B110" s="56" t="s">
        <v>798</v>
      </c>
      <c r="C110" s="84">
        <f>VLOOKUP(B110,'MSAR Data'!$C$6:$BR$156,22,FALSE)</f>
        <v>0.77</v>
      </c>
      <c r="D110" s="85" t="str">
        <f>VLOOKUP(B110,'MSAR Data'!$C$6:$BR$156,57,FALSE)</f>
        <v>No</v>
      </c>
      <c r="E110" s="86" t="str">
        <f>VLOOKUP(B110,'MSAR Data'!$C$6:$BR$156,58,FALSE)</f>
        <v>No</v>
      </c>
    </row>
    <row r="111" spans="2:5" ht="17">
      <c r="B111" s="56" t="s">
        <v>804</v>
      </c>
      <c r="C111" s="84">
        <f>VLOOKUP(B111,'MSAR Data'!$C$6:$BR$156,22,FALSE)</f>
        <v>0.8</v>
      </c>
      <c r="D111" s="85" t="str">
        <f>VLOOKUP(B111,'MSAR Data'!$C$6:$BR$156,57,FALSE)</f>
        <v>No</v>
      </c>
      <c r="E111" s="86" t="str">
        <f>VLOOKUP(B111,'MSAR Data'!$C$6:$BR$156,58,FALSE)</f>
        <v>Approximately 70% of students participate in some type of research.</v>
      </c>
    </row>
    <row r="112" spans="2:5" ht="17">
      <c r="B112" s="56" t="s">
        <v>814</v>
      </c>
      <c r="C112" s="84">
        <f>VLOOKUP(B112,'MSAR Data'!$C$6:$BR$156,22,FALSE)</f>
        <v>0.97</v>
      </c>
      <c r="D112" s="85" t="str">
        <f>VLOOKUP(B112,'MSAR Data'!$C$6:$BR$156,57,FALSE)</f>
        <v>Yes</v>
      </c>
      <c r="E112" s="86" t="str">
        <f>VLOOKUP(B112,'MSAR Data'!$C$6:$BR$156,58,FALSE)</f>
        <v>A scholarly project is required of all medical students.</v>
      </c>
    </row>
    <row r="113" spans="2:5" ht="17">
      <c r="B113" s="56" t="s">
        <v>821</v>
      </c>
      <c r="C113" s="84">
        <f>VLOOKUP(B113,'MSAR Data'!$C$6:$BR$156,22,FALSE)</f>
        <v>0.97</v>
      </c>
      <c r="D113" s="85" t="str">
        <f>VLOOKUP(B113,'MSAR Data'!$C$6:$BR$156,57,FALSE)</f>
        <v>Yes</v>
      </c>
      <c r="E113" s="86" t="str">
        <f>VLOOKUP(B113,'MSAR Data'!$C$6:$BR$156,58,FALSE)</f>
        <v>Scholarly work as part of the student’s Pathway. Capstone Scholarly Project.</v>
      </c>
    </row>
    <row r="114" spans="2:5" ht="17">
      <c r="B114" s="56" t="s">
        <v>828</v>
      </c>
      <c r="C114" s="84">
        <f>VLOOKUP(B114,'MSAR Data'!$C$6:$BR$156,22,FALSE)</f>
        <v>0.94</v>
      </c>
      <c r="D114" s="85" t="str">
        <f>VLOOKUP(B114,'MSAR Data'!$C$6:$BR$156,57,FALSE)</f>
        <v>No</v>
      </c>
      <c r="E114" s="86" t="str">
        <f>VLOOKUP(B114,'MSAR Data'!$C$6:$BR$156,58,FALSE)</f>
        <v>Not Available</v>
      </c>
    </row>
    <row r="115" spans="2:5" ht="51">
      <c r="B115" s="56" t="s">
        <v>835</v>
      </c>
      <c r="C115" s="84">
        <f>VLOOKUP(B115,'MSAR Data'!$C$6:$BR$156,22,FALSE)</f>
        <v>0.97</v>
      </c>
      <c r="D115" s="85" t="str">
        <f>VLOOKUP(B115,'MSAR Data'!$C$6:$BR$156,57,FALSE)</f>
        <v>Yes</v>
      </c>
      <c r="E115" s="86" t="str">
        <f>VLOOKUP(B115,'MSAR Data'!$C$6:$BR$156,58,FALSE)</f>
        <v>Required capstone project is a forum for students to make an impact on society based on unique interests and skills: medicine.umich.edu/medschool/education/md-program/curriculum/impact-curriculum</v>
      </c>
    </row>
    <row r="116" spans="2:5" ht="17">
      <c r="B116" s="56" t="s">
        <v>841</v>
      </c>
      <c r="C116" s="84">
        <f>VLOOKUP(B116,'MSAR Data'!$C$6:$BR$156,22,FALSE)</f>
        <v>0.9</v>
      </c>
      <c r="D116" s="85" t="str">
        <f>VLOOKUP(B116,'MSAR Data'!$C$6:$BR$156,57,FALSE)</f>
        <v>No</v>
      </c>
      <c r="E116" s="86" t="str">
        <f>VLOOKUP(B116,'MSAR Data'!$C$6:$BR$156,58,FALSE)</f>
        <v>Though research is not required it is encouraged and well supported.</v>
      </c>
    </row>
    <row r="117" spans="2:5" ht="34">
      <c r="B117" s="56" t="s">
        <v>849</v>
      </c>
      <c r="C117" s="84">
        <f>VLOOKUP(B117,'MSAR Data'!$C$6:$BR$156,22,FALSE)</f>
        <v>0.73</v>
      </c>
      <c r="D117" s="85" t="str">
        <f>VLOOKUP(B117,'MSAR Data'!$C$6:$BR$156,57,FALSE)</f>
        <v>No</v>
      </c>
      <c r="E117" s="86" t="str">
        <f>VLOOKUP(B117,'MSAR Data'!$C$6:$BR$156,58,FALSE)</f>
        <v>Optional, except for MD/PHD students or the longitudinal Medical Student Research Program (MSRP).</v>
      </c>
    </row>
    <row r="118" spans="2:5" ht="17">
      <c r="B118" s="56" t="s">
        <v>854</v>
      </c>
      <c r="C118" s="84">
        <f>VLOOKUP(B118,'MSAR Data'!$C$6:$BR$156,22,FALSE)</f>
        <v>0.91</v>
      </c>
      <c r="D118" s="85" t="str">
        <f>VLOOKUP(B118,'MSAR Data'!$C$6:$BR$156,57,FALSE)</f>
        <v>No</v>
      </c>
      <c r="E118" s="86" t="str">
        <f>VLOOKUP(B118,'MSAR Data'!$C$6:$BR$156,58,FALSE)</f>
        <v>Research is optional: https://medicine.missouri.edu/offices-programs/research</v>
      </c>
    </row>
    <row r="119" spans="2:5" ht="17">
      <c r="B119" s="56" t="s">
        <v>865</v>
      </c>
      <c r="C119" s="84">
        <f>VLOOKUP(B119,'MSAR Data'!$C$6:$BR$156,22,FALSE)</f>
        <v>0.93</v>
      </c>
      <c r="D119" s="85" t="str">
        <f>VLOOKUP(B119,'MSAR Data'!$C$6:$BR$156,57,FALSE)</f>
        <v>No</v>
      </c>
      <c r="E119" s="86" t="str">
        <f>VLOOKUP(B119,'MSAR Data'!$C$6:$BR$156,58,FALSE)</f>
        <v>Not Available</v>
      </c>
    </row>
    <row r="120" spans="2:5" ht="34">
      <c r="B120" s="56" t="s">
        <v>871</v>
      </c>
      <c r="C120" s="84">
        <f>VLOOKUP(B120,'MSAR Data'!$C$6:$BR$156,22,FALSE)</f>
        <v>0.75</v>
      </c>
      <c r="D120" s="85" t="str">
        <f>VLOOKUP(B120,'MSAR Data'!$C$6:$BR$156,57,FALSE)</f>
        <v>No</v>
      </c>
      <c r="E120" s="86" t="str">
        <f>VLOOKUP(B120,'MSAR Data'!$C$6:$BR$156,58,FALSE)</f>
        <v>Option to enroll in EMET (Enhanced Medical Education Tracks) https://www.unmc.edu/com/curriculum/special-programs/emet.html</v>
      </c>
    </row>
    <row r="121" spans="2:5" ht="34">
      <c r="B121" s="56" t="s">
        <v>877</v>
      </c>
      <c r="C121" s="84">
        <f>VLOOKUP(B121,'MSAR Data'!$C$6:$BR$156,22,FALSE)</f>
        <v>0.83</v>
      </c>
      <c r="D121" s="85" t="str">
        <f>VLOOKUP(B121,'MSAR Data'!$C$6:$BR$156,57,FALSE)</f>
        <v>No</v>
      </c>
      <c r="E121" s="86" t="str">
        <f>VLOOKUP(B121,'MSAR Data'!$C$6:$BR$156,58,FALSE)</f>
        <v>Students have access and are encouraged to participate in research and have the option to pursue a scholarly concentration in various areas of focus.</v>
      </c>
    </row>
    <row r="122" spans="2:5" ht="17">
      <c r="B122" s="56" t="s">
        <v>886</v>
      </c>
      <c r="C122" s="84">
        <f>VLOOKUP(B122,'MSAR Data'!$C$6:$BR$156,22,FALSE)</f>
        <v>0.66</v>
      </c>
      <c r="D122" s="85" t="str">
        <f>VLOOKUP(B122,'MSAR Data'!$C$6:$BR$156,57,FALSE)</f>
        <v>Yes</v>
      </c>
      <c r="E122" s="86" t="str">
        <f>VLOOKUP(B122,'MSAR Data'!$C$6:$BR$156,58,FALSE)</f>
        <v>A research project and report is required.</v>
      </c>
    </row>
    <row r="123" spans="2:5" ht="17">
      <c r="B123" s="56" t="s">
        <v>895</v>
      </c>
      <c r="C123" s="84">
        <f>VLOOKUP(B123,'MSAR Data'!$C$6:$BR$156,22,FALSE)</f>
        <v>0.92</v>
      </c>
      <c r="D123" s="85" t="str">
        <f>VLOOKUP(B123,'MSAR Data'!$C$6:$BR$156,57,FALSE)</f>
        <v>No</v>
      </c>
      <c r="E123" s="86" t="str">
        <f>VLOOKUP(B123,'MSAR Data'!$C$6:$BR$156,58,FALSE)</f>
        <v>Not Available</v>
      </c>
    </row>
    <row r="124" spans="2:5" ht="34">
      <c r="B124" s="56" t="s">
        <v>900</v>
      </c>
      <c r="C124" s="84">
        <f>VLOOKUP(B124,'MSAR Data'!$C$6:$BR$156,22,FALSE)</f>
        <v>0.86</v>
      </c>
      <c r="D124" s="85" t="str">
        <f>VLOOKUP(B124,'MSAR Data'!$C$6:$BR$156,57,FALSE)</f>
        <v>Yes</v>
      </c>
      <c r="E124" s="86" t="str">
        <f>VLOOKUP(B124,'MSAR Data'!$C$6:$BR$156,58,FALSE)</f>
        <v>There is a required epidemiology research project during third year, students may work alone or in small groups to complete the project.</v>
      </c>
    </row>
    <row r="125" spans="2:5" ht="17">
      <c r="B125" s="56" t="s">
        <v>908</v>
      </c>
      <c r="C125" s="84">
        <f>VLOOKUP(B125,'MSAR Data'!$C$6:$BR$156,22,FALSE)</f>
        <v>0.69</v>
      </c>
      <c r="D125" s="85" t="str">
        <f>VLOOKUP(B125,'MSAR Data'!$C$6:$BR$156,57,FALSE)</f>
        <v>No</v>
      </c>
      <c r="E125" s="86" t="str">
        <f>VLOOKUP(B125,'MSAR Data'!$C$6:$BR$156,58,FALSE)</f>
        <v>Not Available</v>
      </c>
    </row>
    <row r="126" spans="2:5" ht="34">
      <c r="B126" s="56" t="s">
        <v>916</v>
      </c>
      <c r="C126" s="84">
        <f>VLOOKUP(B126,'MSAR Data'!$C$6:$BR$156,22,FALSE)</f>
        <v>0.93</v>
      </c>
      <c r="D126" s="85" t="str">
        <f>VLOOKUP(B126,'MSAR Data'!$C$6:$BR$156,57,FALSE)</f>
        <v>Yes</v>
      </c>
      <c r="E126" s="86" t="str">
        <f>VLOOKUP(B126,'MSAR Data'!$C$6:$BR$156,58,FALSE)</f>
        <v>Completion of a longitudinal research project of personal interest to the student. http://www.omed.pitt.edu/curriculum/scholarlyproject.php</v>
      </c>
    </row>
    <row r="127" spans="2:5" ht="17">
      <c r="B127" s="56" t="s">
        <v>920</v>
      </c>
      <c r="C127" s="84">
        <f>VLOOKUP(B127,'MSAR Data'!$C$6:$BR$156,22,FALSE)</f>
        <v>0.94</v>
      </c>
      <c r="D127" s="85" t="str">
        <f>VLOOKUP(B127,'MSAR Data'!$C$6:$BR$156,57,FALSE)</f>
        <v>No</v>
      </c>
      <c r="E127" s="86" t="str">
        <f>VLOOKUP(B127,'MSAR Data'!$C$6:$BR$156,58,FALSE)</f>
        <v>Not applicable</v>
      </c>
    </row>
    <row r="128" spans="2:5" ht="34">
      <c r="B128" s="56" t="s">
        <v>926</v>
      </c>
      <c r="C128" s="84">
        <f>VLOOKUP(B128,'MSAR Data'!$C$6:$BR$156,22,FALSE)</f>
        <v>0.93</v>
      </c>
      <c r="D128" s="85" t="str">
        <f>VLOOKUP(B128,'MSAR Data'!$C$6:$BR$156,57,FALSE)</f>
        <v>No</v>
      </c>
      <c r="E128" s="86" t="str">
        <f>VLOOKUP(B128,'MSAR Data'!$C$6:$BR$156,58,FALSE)</f>
        <v>Students may participate in the M.D. with Research Honors program which requires the student to present and defend their research to a selected committee.</v>
      </c>
    </row>
    <row r="129" spans="2:5" ht="17">
      <c r="B129" s="56" t="s">
        <v>928</v>
      </c>
      <c r="C129" s="84">
        <f>VLOOKUP(B129,'MSAR Data'!$C$6:$BR$156,22,FALSE)</f>
        <v>0.75</v>
      </c>
      <c r="D129" s="85" t="str">
        <f>VLOOKUP(B129,'MSAR Data'!$C$6:$BR$156,57,FALSE)</f>
        <v>No</v>
      </c>
      <c r="E129" s="86" t="str">
        <f>VLOOKUP(B129,'MSAR Data'!$C$6:$BR$156,58,FALSE)</f>
        <v>Not Available</v>
      </c>
    </row>
    <row r="130" spans="2:5" ht="17">
      <c r="B130" s="56" t="s">
        <v>930</v>
      </c>
      <c r="C130" s="84">
        <f>VLOOKUP(B130,'MSAR Data'!$C$6:$BR$156,22,FALSE)</f>
        <v>0.84</v>
      </c>
      <c r="D130" s="85" t="str">
        <f>VLOOKUP(B130,'MSAR Data'!$C$6:$BR$156,57,FALSE)</f>
        <v>No</v>
      </c>
      <c r="E130" s="86" t="str">
        <f>VLOOKUP(B130,'MSAR Data'!$C$6:$BR$156,58,FALSE)</f>
        <v>Research is optional for students, but many students participate in research projects.</v>
      </c>
    </row>
    <row r="131" spans="2:5" ht="17">
      <c r="B131" s="56" t="s">
        <v>932</v>
      </c>
      <c r="C131" s="84">
        <f>VLOOKUP(B131,'MSAR Data'!$C$6:$BR$156,22,FALSE)</f>
        <v>0.84</v>
      </c>
      <c r="D131" s="85" t="str">
        <f>VLOOKUP(B131,'MSAR Data'!$C$6:$BR$156,57,FALSE)</f>
        <v>No</v>
      </c>
      <c r="E131" s="86" t="str">
        <f>VLOOKUP(B131,'MSAR Data'!$C$6:$BR$156,58,FALSE)</f>
        <v>Not Available</v>
      </c>
    </row>
    <row r="132" spans="2:5" ht="34">
      <c r="B132" s="56" t="s">
        <v>933</v>
      </c>
      <c r="C132" s="84">
        <f>VLOOKUP(B132,'MSAR Data'!$C$6:$BR$156,22,FALSE)</f>
        <v>0.93</v>
      </c>
      <c r="D132" s="85" t="str">
        <f>VLOOKUP(B132,'MSAR Data'!$C$6:$BR$156,57,FALSE)</f>
        <v>Yes</v>
      </c>
      <c r="E132" s="86" t="str">
        <f>VLOOKUP(B132,'MSAR Data'!$C$6:$BR$156,58,FALSE)</f>
        <v>Research may be basic science or clinically related or may involve a quality improvement/patient safety study.</v>
      </c>
    </row>
    <row r="133" spans="2:5" ht="17">
      <c r="B133" s="56" t="s">
        <v>953</v>
      </c>
      <c r="C133" s="84">
        <f>VLOOKUP(B133,'MSAR Data'!$C$6:$BR$156,22,FALSE)</f>
        <v>0.96</v>
      </c>
      <c r="D133" s="85" t="str">
        <f>VLOOKUP(B133,'MSAR Data'!$C$6:$BR$156,57,FALSE)</f>
        <v>No</v>
      </c>
      <c r="E133" s="86" t="str">
        <f>VLOOKUP(B133,'MSAR Data'!$C$6:$BR$156,58,FALSE)</f>
        <v>Not Available</v>
      </c>
    </row>
    <row r="134" spans="2:5" ht="17">
      <c r="B134" s="56" t="s">
        <v>958</v>
      </c>
      <c r="C134" s="84">
        <f>VLOOKUP(B134,'MSAR Data'!$C$6:$BR$156,22,FALSE)</f>
        <v>0.92</v>
      </c>
      <c r="D134" s="85" t="str">
        <f>VLOOKUP(B134,'MSAR Data'!$C$6:$BR$156,57,FALSE)</f>
        <v>No</v>
      </c>
      <c r="E134" s="86" t="str">
        <f>VLOOKUP(B134,'MSAR Data'!$C$6:$BR$156,58,FALSE)</f>
        <v>Not Available</v>
      </c>
    </row>
    <row r="135" spans="2:5" ht="34">
      <c r="B135" s="56" t="s">
        <v>964</v>
      </c>
      <c r="C135" s="84">
        <f>VLOOKUP(B135,'MSAR Data'!$C$6:$BR$156,22,FALSE)</f>
        <v>0.85</v>
      </c>
      <c r="D135" s="85" t="str">
        <f>VLOOKUP(B135,'MSAR Data'!$C$6:$BR$156,57,FALSE)</f>
        <v>No</v>
      </c>
      <c r="E135" s="86" t="str">
        <f>VLOOKUP(B135,'MSAR Data'!$C$6:$BR$156,58,FALSE)</f>
        <v>Numerous research opportunities are available; students are not required but encouraged to participate in research activities</v>
      </c>
    </row>
    <row r="136" spans="2:5" ht="34">
      <c r="B136" s="56" t="s">
        <v>971</v>
      </c>
      <c r="C136" s="84">
        <f>VLOOKUP(B136,'MSAR Data'!$C$6:$BR$156,22,FALSE)</f>
        <v>0.96</v>
      </c>
      <c r="D136" s="85" t="str">
        <f>VLOOKUP(B136,'MSAR Data'!$C$6:$BR$156,57,FALSE)</f>
        <v>Yes</v>
      </c>
      <c r="E136" s="86" t="str">
        <f>VLOOKUP(B136,'MSAR Data'!$C$6:$BR$156,58,FALSE)</f>
        <v>Each student participates in a 12-week Scholarly Activity, resulting in a 5-10-page written thesis. Each of the five tracks provide for the option to graduate with an M.D. with Distinction.</v>
      </c>
    </row>
    <row r="137" spans="2:5" ht="17">
      <c r="B137" s="56" t="s">
        <v>979</v>
      </c>
      <c r="C137" s="84">
        <f>VLOOKUP(B137,'MSAR Data'!$C$6:$BR$156,22,FALSE)</f>
        <v>0.97</v>
      </c>
      <c r="D137" s="85" t="str">
        <f>VLOOKUP(B137,'MSAR Data'!$C$6:$BR$156,57,FALSE)</f>
        <v>No</v>
      </c>
      <c r="E137" s="86" t="str">
        <f>VLOOKUP(B137,'MSAR Data'!$C$6:$BR$156,58,FALSE)</f>
        <v>Not Available</v>
      </c>
    </row>
    <row r="138" spans="2:5" ht="34">
      <c r="B138" s="56" t="s">
        <v>981</v>
      </c>
      <c r="C138" s="84">
        <f>VLOOKUP(B138,'MSAR Data'!$C$6:$BR$156,22,FALSE)</f>
        <v>0.88</v>
      </c>
      <c r="D138" s="85" t="str">
        <f>VLOOKUP(B138,'MSAR Data'!$C$6:$BR$156,57,FALSE)</f>
        <v>Yes</v>
      </c>
      <c r="E138" s="86" t="str">
        <f>VLOOKUP(B138,'MSAR Data'!$C$6:$BR$156,58,FALSE)</f>
        <v>More information about the Independent Investigative Inquiry can be found at: https://sites.uw.edu/somcurr2</v>
      </c>
    </row>
    <row r="139" spans="2:5" ht="34">
      <c r="B139" s="56" t="s">
        <v>983</v>
      </c>
      <c r="C139" s="84">
        <f>VLOOKUP(B139,'MSAR Data'!$C$6:$BR$156,22,FALSE)</f>
        <v>0.92</v>
      </c>
      <c r="D139" s="85" t="str">
        <f>VLOOKUP(B139,'MSAR Data'!$C$6:$BR$156,57,FALSE)</f>
        <v>No</v>
      </c>
      <c r="E139" s="86" t="str">
        <f>VLOOKUP(B139,'MSAR Data'!$C$6:$BR$156,58,FALSE)</f>
        <v>In addition to Phase 3 elective research coursework, students may participate in research during breaks, through fellowships, or through our Path of Distinction in Research program.</v>
      </c>
    </row>
    <row r="140" spans="2:5" ht="17">
      <c r="B140" s="56" t="s">
        <v>984</v>
      </c>
      <c r="C140" s="84">
        <f>VLOOKUP(B140,'MSAR Data'!$C$6:$BR$156,22,FALSE)</f>
        <v>0.95</v>
      </c>
      <c r="D140" s="85" t="str">
        <f>VLOOKUP(B140,'MSAR Data'!$C$6:$BR$156,57,FALSE)</f>
        <v>No</v>
      </c>
      <c r="E140" s="86" t="str">
        <f>VLOOKUP(B140,'MSAR Data'!$C$6:$BR$156,58,FALSE)</f>
        <v>Not Available</v>
      </c>
    </row>
    <row r="141" spans="2:5" ht="34">
      <c r="B141" s="56" t="s">
        <v>986</v>
      </c>
      <c r="C141" s="84">
        <f>VLOOKUP(B141,'MSAR Data'!$C$6:$BR$156,22,FALSE)</f>
        <v>0.99</v>
      </c>
      <c r="D141" s="85" t="str">
        <f>VLOOKUP(B141,'MSAR Data'!$C$6:$BR$156,57,FALSE)</f>
        <v>Yes</v>
      </c>
      <c r="E141" s="86" t="str">
        <f>VLOOKUP(B141,'MSAR Data'!$C$6:$BR$156,58,FALSE)</f>
        <v>Research can be in a variety of areas. Please visit https://medschool.vanderbilt.edu/student-research/ for more information.</v>
      </c>
    </row>
    <row r="142" spans="2:5" ht="17">
      <c r="B142" s="56" t="s">
        <v>987</v>
      </c>
      <c r="C142" s="84">
        <f>VLOOKUP(B142,'MSAR Data'!$C$6:$BR$156,22,FALSE)</f>
        <v>0.94</v>
      </c>
      <c r="D142" s="85" t="str">
        <f>VLOOKUP(B142,'MSAR Data'!$C$6:$BR$156,57,FALSE)</f>
        <v>No</v>
      </c>
      <c r="E142" s="86" t="str">
        <f>VLOOKUP(B142,'MSAR Data'!$C$6:$BR$156,58,FALSE)</f>
        <v>Not Available</v>
      </c>
    </row>
    <row r="143" spans="2:5" ht="17">
      <c r="B143" s="56" t="s">
        <v>989</v>
      </c>
      <c r="C143" s="84">
        <f>VLOOKUP(B143,'MSAR Data'!$C$6:$BR$156,22,FALSE)</f>
        <v>1</v>
      </c>
      <c r="D143" s="85" t="str">
        <f>VLOOKUP(B143,'MSAR Data'!$C$6:$BR$156,57,FALSE)</f>
        <v>Yes</v>
      </c>
      <c r="E143" s="86" t="str">
        <f>VLOOKUP(B143,'MSAR Data'!$C$6:$BR$156,58,FALSE)</f>
        <v>A research manuscript of publishable quality</v>
      </c>
    </row>
    <row r="144" spans="2:5" ht="34">
      <c r="B144" s="56" t="s">
        <v>991</v>
      </c>
      <c r="C144" s="84">
        <f>VLOOKUP(B144,'MSAR Data'!$C$6:$BR$156,22,FALSE)</f>
        <v>0.91</v>
      </c>
      <c r="D144" s="85" t="str">
        <f>VLOOKUP(B144,'MSAR Data'!$C$6:$BR$156,57,FALSE)</f>
        <v>No</v>
      </c>
      <c r="E144" s="86" t="str">
        <f>VLOOKUP(B144,'MSAR Data'!$C$6:$BR$156,58,FALSE)</f>
        <v>Faculty members are eager to work with students to define/orchestrate research projects of interest.</v>
      </c>
    </row>
    <row r="145" spans="2:5" ht="34">
      <c r="B145" s="56" t="s">
        <v>993</v>
      </c>
      <c r="C145" s="84">
        <f>VLOOKUP(B145,'MSAR Data'!$C$6:$BR$156,22,FALSE)</f>
        <v>0.83</v>
      </c>
      <c r="D145" s="85" t="str">
        <f>VLOOKUP(B145,'MSAR Data'!$C$6:$BR$156,57,FALSE)</f>
        <v>Yes</v>
      </c>
      <c r="E145" s="86" t="str">
        <f>VLOOKUP(B145,'MSAR Data'!$C$6:$BR$156,58,FALSE)</f>
        <v>Information about the scholarly project can be found here: https://medicine.wsu.edu/md-program/community-based-medical-education/highlights/</v>
      </c>
    </row>
    <row r="146" spans="2:5" ht="51">
      <c r="B146" s="56" t="s">
        <v>995</v>
      </c>
      <c r="C146" s="84">
        <f>VLOOKUP(B146,'MSAR Data'!$C$6:$BR$156,22,FALSE)</f>
        <v>0.99</v>
      </c>
      <c r="D146" s="85" t="str">
        <f>VLOOKUP(B146,'MSAR Data'!$C$6:$BR$156,57,FALSE)</f>
        <v>No</v>
      </c>
      <c r="E146" s="86" t="str">
        <f>VLOOKUP(B146,'MSAR Data'!$C$6:$BR$156,58,FALSE)</f>
        <v>Over 90% of students participate in research during medical school. See https://mdadmissions.wustl.edu/education/research/ and https://md.wustl.edu/career-development/#pathways.</v>
      </c>
    </row>
    <row r="147" spans="2:5" ht="51">
      <c r="B147" s="56" t="s">
        <v>996</v>
      </c>
      <c r="C147" s="84">
        <f>VLOOKUP(B147,'MSAR Data'!$C$6:$BR$156,22,FALSE)</f>
        <v>0.9</v>
      </c>
      <c r="D147" s="85" t="str">
        <f>VLOOKUP(B147,'MSAR Data'!$C$6:$BR$156,57,FALSE)</f>
        <v>No</v>
      </c>
      <c r="E147" s="86" t="str">
        <f>VLOOKUP(B147,'MSAR Data'!$C$6:$BR$156,58,FALSE)</f>
        <v>Abundant research opportunities are available. Med-Student Research: https://medstudentresearch.med.wayne.edu/ Scholarly Concentration Program: https://medstudentresearch.med.wayne.edu/sc</v>
      </c>
    </row>
    <row r="148" spans="2:5" ht="34">
      <c r="B148" s="56" t="s">
        <v>998</v>
      </c>
      <c r="C148" s="84">
        <f>VLOOKUP(B148,'MSAR Data'!$C$6:$BR$156,22,FALSE)</f>
        <v>0.99</v>
      </c>
      <c r="D148" s="85" t="str">
        <f>VLOOKUP(B148,'MSAR Data'!$C$6:$BR$156,57,FALSE)</f>
        <v>No</v>
      </c>
      <c r="E148" s="86" t="str">
        <f>VLOOKUP(B148,'MSAR Data'!$C$6:$BR$156,58,FALSE)</f>
        <v>All students complete a scholarly project, which may take the form of research or descriptive scholarship, under the tutelage of a faculty mentor, culminating in a written work product.</v>
      </c>
    </row>
    <row r="149" spans="2:5" ht="17">
      <c r="B149" s="56" t="s">
        <v>999</v>
      </c>
      <c r="C149" s="84">
        <f>VLOOKUP(B149,'MSAR Data'!$C$6:$BR$156,22,FALSE)</f>
        <v>0.92</v>
      </c>
      <c r="D149" s="85" t="str">
        <f>VLOOKUP(B149,'MSAR Data'!$C$6:$BR$156,57,FALSE)</f>
        <v>No</v>
      </c>
      <c r="E149" s="86" t="str">
        <f>VLOOKUP(B149,'MSAR Data'!$C$6:$BR$156,58,FALSE)</f>
        <v>N/A</v>
      </c>
    </row>
    <row r="150" spans="2:5" ht="34">
      <c r="B150" s="56" t="s">
        <v>1001</v>
      </c>
      <c r="C150" s="84">
        <f>VLOOKUP(B150,'MSAR Data'!$C$6:$BR$156,22,FALSE)</f>
        <v>0.93</v>
      </c>
      <c r="D150" s="85" t="str">
        <f>VLOOKUP(B150,'MSAR Data'!$C$6:$BR$156,57,FALSE)</f>
        <v>No</v>
      </c>
      <c r="E150" s="86" t="str">
        <f>VLOOKUP(B150,'MSAR Data'!$C$6:$BR$156,58,FALSE)</f>
        <v>Many WMed students choose to pursue research areas of interest. Learn more: https://med.wmich.edu/node/891.</v>
      </c>
    </row>
    <row r="151" spans="2:5" ht="51">
      <c r="B151" s="56" t="s">
        <v>1003</v>
      </c>
      <c r="C151" s="84">
        <f>VLOOKUP(B151,'MSAR Data'!$C$6:$BR$156,22,FALSE)</f>
        <v>0.89</v>
      </c>
      <c r="D151" s="85" t="str">
        <f>VLOOKUP(B151,'MSAR Data'!$C$6:$BR$156,57,FALSE)</f>
        <v>Yes</v>
      </c>
      <c r="E151" s="86" t="str">
        <f>VLOOKUP(B151,'MSAR Data'!$C$6:$BR$156,58,FALSE)</f>
        <v>Scholarship in Medicine ensures that students engage in instruction in the scientific method and collect and/or use data to test and verify hypotheses and address questions about biomedical phenomena.</v>
      </c>
    </row>
    <row r="152" spans="2:5" ht="17">
      <c r="B152" s="56" t="s">
        <v>1005</v>
      </c>
      <c r="C152" s="84">
        <f>VLOOKUP(B152,'MSAR Data'!$C$6:$BR$156,22,FALSE)</f>
        <v>0.98</v>
      </c>
      <c r="D152" s="85" t="str">
        <f>VLOOKUP(B152,'MSAR Data'!$C$6:$BR$156,57,FALSE)</f>
        <v>Yes</v>
      </c>
      <c r="E152" s="86" t="str">
        <f>VLOOKUP(B152,'MSAR Data'!$C$6:$BR$156,58,FALSE)</f>
        <v>A thesis based on original research has been required of all Yale medical students since 1839.</v>
      </c>
    </row>
  </sheetData>
  <sortState xmlns:xlrd2="http://schemas.microsoft.com/office/spreadsheetml/2017/richdata2" ref="B3:E152">
    <sortCondition ref="B3:B152"/>
  </sortState>
  <conditionalFormatting sqref="C3:C152">
    <cfRule type="colorScale" priority="1">
      <colorScale>
        <cfvo type="min"/>
        <cfvo type="percentile" val="50"/>
        <cfvo type="max"/>
        <color rgb="FF63BE7B"/>
        <color rgb="FFFFEB84"/>
        <color rgb="FFF8696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D0D1C-C86A-964E-9DB4-6D6A8C43FAC2}">
  <dimension ref="B2:E152"/>
  <sheetViews>
    <sheetView zoomScale="150" zoomScaleNormal="150" workbookViewId="0">
      <selection activeCell="B53" sqref="B53"/>
    </sheetView>
  </sheetViews>
  <sheetFormatPr baseColWidth="10" defaultRowHeight="16"/>
  <cols>
    <col min="2" max="2" width="66.83203125" customWidth="1"/>
    <col min="3" max="3" width="21.83203125" customWidth="1"/>
    <col min="4" max="4" width="22" customWidth="1"/>
    <col min="5" max="5" width="79.83203125" customWidth="1"/>
  </cols>
  <sheetData>
    <row r="2" spans="2:5" ht="51">
      <c r="B2" s="81" t="s">
        <v>100</v>
      </c>
      <c r="C2" s="82" t="s">
        <v>1262</v>
      </c>
      <c r="D2" s="82" t="s">
        <v>289</v>
      </c>
      <c r="E2" s="82" t="s">
        <v>288</v>
      </c>
    </row>
    <row r="3" spans="2:5" ht="17">
      <c r="B3" s="87" t="s">
        <v>993</v>
      </c>
      <c r="C3" s="88">
        <f>VLOOKUP(B3,'MSAR Data'!$C$6:$BR$156,68,FALSE)</f>
        <v>0.8125</v>
      </c>
      <c r="D3" s="88">
        <f>VLOOKUP(B3,'MSAR Data'!$C$6:$BR$156,50,FALSE)</f>
        <v>0.19</v>
      </c>
      <c r="E3" s="86" t="str">
        <f>VLOOKUP(B3,'MSAR Data'!$C$6:$BR$156,51,FALSE)</f>
        <v>Not Available</v>
      </c>
    </row>
    <row r="4" spans="2:5" ht="17">
      <c r="B4" s="87" t="s">
        <v>210</v>
      </c>
      <c r="C4" s="88">
        <f>VLOOKUP(B4,'MSAR Data'!$C$6:$BR$156,68,FALSE)</f>
        <v>0.80921052631578949</v>
      </c>
      <c r="D4" s="88">
        <f>VLOOKUP(B4,'MSAR Data'!$C$6:$BR$156,50,FALSE)</f>
        <v>0.18</v>
      </c>
      <c r="E4" s="86">
        <f>VLOOKUP(B4,'MSAR Data'!$C$6:$BR$156,51,FALSE)</f>
        <v>24</v>
      </c>
    </row>
    <row r="5" spans="2:5" ht="17">
      <c r="B5" s="87" t="s">
        <v>198</v>
      </c>
      <c r="C5" s="88">
        <f>VLOOKUP(B5,'MSAR Data'!$C$6:$BR$156,68,FALSE)</f>
        <v>0.80714285714285716</v>
      </c>
      <c r="D5" s="88">
        <f>VLOOKUP(B5,'MSAR Data'!$C$6:$BR$156,50,FALSE)</f>
        <v>0.14000000000000001</v>
      </c>
      <c r="E5" s="86" t="str">
        <f>VLOOKUP(B5,'MSAR Data'!$C$6:$BR$156,51,FALSE)</f>
        <v>Not Available</v>
      </c>
    </row>
    <row r="6" spans="2:5" ht="17">
      <c r="B6" s="87" t="s">
        <v>989</v>
      </c>
      <c r="C6" s="88">
        <f>VLOOKUP(B6,'MSAR Data'!$C$6:$BR$156,68,FALSE)</f>
        <v>0.79591836734693877</v>
      </c>
      <c r="D6" s="88">
        <f>VLOOKUP(B6,'MSAR Data'!$C$6:$BR$156,50,FALSE)</f>
        <v>0.33</v>
      </c>
      <c r="E6" s="86">
        <f>VLOOKUP(B6,'MSAR Data'!$C$6:$BR$156,51,FALSE)</f>
        <v>1</v>
      </c>
    </row>
    <row r="7" spans="2:5" ht="17">
      <c r="B7" s="87" t="s">
        <v>688</v>
      </c>
      <c r="C7" s="88">
        <f>VLOOKUP(B7,'MSAR Data'!$C$6:$BR$156,68,FALSE)</f>
        <v>0.78030303030303028</v>
      </c>
      <c r="D7" s="88">
        <f>VLOOKUP(B7,'MSAR Data'!$C$6:$BR$156,50,FALSE)</f>
        <v>0.13</v>
      </c>
      <c r="E7" s="86" t="str">
        <f>VLOOKUP(B7,'MSAR Data'!$C$6:$BR$156,51,FALSE)</f>
        <v>40.9% of matriculants completed some postbaccalaureate program (formal or informal).</v>
      </c>
    </row>
    <row r="8" spans="2:5" ht="17">
      <c r="B8" s="87" t="s">
        <v>768</v>
      </c>
      <c r="C8" s="88">
        <f>VLOOKUP(B8,'MSAR Data'!$C$6:$BR$156,68,FALSE)</f>
        <v>0.76666666666666672</v>
      </c>
      <c r="D8" s="88">
        <f>VLOOKUP(B8,'MSAR Data'!$C$6:$BR$156,50,FALSE)</f>
        <v>0.3</v>
      </c>
      <c r="E8" s="86" t="str">
        <f>VLOOKUP(B8,'MSAR Data'!$C$6:$BR$156,51,FALSE)</f>
        <v>Not Available</v>
      </c>
    </row>
    <row r="9" spans="2:5" ht="17">
      <c r="B9" s="87" t="s">
        <v>33</v>
      </c>
      <c r="C9" s="88">
        <f>VLOOKUP(B9,'MSAR Data'!$C$6:$BR$156,68,FALSE)</f>
        <v>0.72093023255813948</v>
      </c>
      <c r="D9" s="88">
        <f>VLOOKUP(B9,'MSAR Data'!$C$6:$BR$156,50,FALSE)</f>
        <v>0.37</v>
      </c>
      <c r="E9" s="86" t="str">
        <f>VLOOKUP(B9,'MSAR Data'!$C$6:$BR$156,51,FALSE)</f>
        <v>Not Available</v>
      </c>
    </row>
    <row r="10" spans="2:5" ht="17">
      <c r="B10" s="87" t="s">
        <v>981</v>
      </c>
      <c r="C10" s="88">
        <f>VLOOKUP(B10,'MSAR Data'!$C$6:$BR$156,68,FALSE)</f>
        <v>0.70740740740740737</v>
      </c>
      <c r="D10" s="88">
        <f>VLOOKUP(B10,'MSAR Data'!$C$6:$BR$156,50,FALSE)</f>
        <v>0.11</v>
      </c>
      <c r="E10" s="86" t="str">
        <f>VLOOKUP(B10,'MSAR Data'!$C$6:$BR$156,51,FALSE)</f>
        <v>Not Available</v>
      </c>
    </row>
    <row r="11" spans="2:5" ht="17">
      <c r="B11" s="87" t="s">
        <v>91</v>
      </c>
      <c r="C11" s="88">
        <f>VLOOKUP(B11,'MSAR Data'!$C$6:$BR$156,68,FALSE)</f>
        <v>0.7021276595744681</v>
      </c>
      <c r="D11" s="88">
        <f>VLOOKUP(B11,'MSAR Data'!$C$6:$BR$156,50,FALSE)</f>
        <v>0.19</v>
      </c>
      <c r="E11" s="86">
        <f>VLOOKUP(B11,'MSAR Data'!$C$6:$BR$156,51,FALSE)</f>
        <v>1</v>
      </c>
    </row>
    <row r="12" spans="2:5" ht="17">
      <c r="B12" s="87" t="s">
        <v>94</v>
      </c>
      <c r="C12" s="88">
        <f>VLOOKUP(B12,'MSAR Data'!$C$6:$BR$156,68,FALSE)</f>
        <v>0.67391304347826086</v>
      </c>
      <c r="D12" s="88">
        <f>VLOOKUP(B12,'MSAR Data'!$C$6:$BR$156,50,FALSE)</f>
        <v>0.17</v>
      </c>
      <c r="E12" s="86">
        <f>VLOOKUP(B12,'MSAR Data'!$C$6:$BR$156,51,FALSE)</f>
        <v>13</v>
      </c>
    </row>
    <row r="13" spans="2:5" ht="17">
      <c r="B13" s="87" t="s">
        <v>172</v>
      </c>
      <c r="C13" s="88">
        <f>VLOOKUP(B13,'MSAR Data'!$C$6:$BR$156,68,FALSE)</f>
        <v>0.67298578199052128</v>
      </c>
      <c r="D13" s="88">
        <f>VLOOKUP(B13,'MSAR Data'!$C$6:$BR$156,50,FALSE)</f>
        <v>0.27</v>
      </c>
      <c r="E13" s="86">
        <f>VLOOKUP(B13,'MSAR Data'!$C$6:$BR$156,51,FALSE)</f>
        <v>60</v>
      </c>
    </row>
    <row r="14" spans="2:5" ht="17">
      <c r="B14" s="87" t="s">
        <v>226</v>
      </c>
      <c r="C14" s="88">
        <f>VLOOKUP(B14,'MSAR Data'!$C$6:$BR$156,68,FALSE)</f>
        <v>0.67200000000000004</v>
      </c>
      <c r="D14" s="88">
        <f>VLOOKUP(B14,'MSAR Data'!$C$6:$BR$156,50,FALSE)</f>
        <v>0.12</v>
      </c>
      <c r="E14" s="86" t="str">
        <f>VLOOKUP(B14,'MSAR Data'!$C$6:$BR$156,51,FALSE)</f>
        <v>Not Available</v>
      </c>
    </row>
    <row r="15" spans="2:5" ht="17">
      <c r="B15" s="87" t="s">
        <v>699</v>
      </c>
      <c r="C15" s="88">
        <f>VLOOKUP(B15,'MSAR Data'!$C$6:$BR$156,68,FALSE)</f>
        <v>0.66857142857142859</v>
      </c>
      <c r="D15" s="88">
        <f>VLOOKUP(B15,'MSAR Data'!$C$6:$BR$156,50,FALSE)</f>
        <v>0.19</v>
      </c>
      <c r="E15" s="86">
        <f>VLOOKUP(B15,'MSAR Data'!$C$6:$BR$156,51,FALSE)</f>
        <v>42</v>
      </c>
    </row>
    <row r="16" spans="2:5" ht="17">
      <c r="B16" s="87" t="s">
        <v>235</v>
      </c>
      <c r="C16" s="88">
        <f>VLOOKUP(B16,'MSAR Data'!$C$6:$BR$156,68,FALSE)</f>
        <v>0.66666666666666663</v>
      </c>
      <c r="D16" s="88">
        <f>VLOOKUP(B16,'MSAR Data'!$C$6:$BR$156,50,FALSE)</f>
        <v>0.27</v>
      </c>
      <c r="E16" s="86" t="str">
        <f>VLOOKUP(B16,'MSAR Data'!$C$6:$BR$156,51,FALSE)</f>
        <v>Not Available</v>
      </c>
    </row>
    <row r="17" spans="2:5" ht="17">
      <c r="B17" s="87" t="s">
        <v>208</v>
      </c>
      <c r="C17" s="88">
        <f>VLOOKUP(B17,'MSAR Data'!$C$6:$BR$156,68,FALSE)</f>
        <v>0.66129032258064513</v>
      </c>
      <c r="D17" s="88">
        <f>VLOOKUP(B17,'MSAR Data'!$C$6:$BR$156,50,FALSE)</f>
        <v>0.17</v>
      </c>
      <c r="E17" s="86" t="str">
        <f>VLOOKUP(B17,'MSAR Data'!$C$6:$BR$156,51,FALSE)</f>
        <v>Not Available</v>
      </c>
    </row>
    <row r="18" spans="2:5" ht="17">
      <c r="B18" s="87" t="s">
        <v>161</v>
      </c>
      <c r="C18" s="88">
        <f>VLOOKUP(B18,'MSAR Data'!$C$6:$BR$156,68,FALSE)</f>
        <v>0.64912280701754388</v>
      </c>
      <c r="D18" s="88">
        <f>VLOOKUP(B18,'MSAR Data'!$C$6:$BR$156,50,FALSE)</f>
        <v>0.59</v>
      </c>
      <c r="E18" s="86" t="str">
        <f>VLOOKUP(B18,'MSAR Data'!$C$6:$BR$156,51,FALSE)</f>
        <v>Not Available</v>
      </c>
    </row>
    <row r="19" spans="2:5" ht="17">
      <c r="B19" s="87" t="s">
        <v>705</v>
      </c>
      <c r="C19" s="88">
        <f>VLOOKUP(B19,'MSAR Data'!$C$6:$BR$156,68,FALSE)</f>
        <v>0.62790697674418605</v>
      </c>
      <c r="D19" s="88">
        <f>VLOOKUP(B19,'MSAR Data'!$C$6:$BR$156,50,FALSE)</f>
        <v>0.12</v>
      </c>
      <c r="E19" s="86">
        <f>VLOOKUP(B19,'MSAR Data'!$C$6:$BR$156,51,FALSE)</f>
        <v>15</v>
      </c>
    </row>
    <row r="20" spans="2:5" ht="17">
      <c r="B20" s="87" t="s">
        <v>643</v>
      </c>
      <c r="C20" s="88">
        <f>VLOOKUP(B20,'MSAR Data'!$C$6:$BR$156,68,FALSE)</f>
        <v>0.62631578947368416</v>
      </c>
      <c r="D20" s="88">
        <f>VLOOKUP(B20,'MSAR Data'!$C$6:$BR$156,50,FALSE)</f>
        <v>0.4</v>
      </c>
      <c r="E20" s="86" t="str">
        <f>VLOOKUP(B20,'MSAR Data'!$C$6:$BR$156,51,FALSE)</f>
        <v>Not Available</v>
      </c>
    </row>
    <row r="21" spans="2:5" ht="17">
      <c r="B21" s="87" t="s">
        <v>673</v>
      </c>
      <c r="C21" s="88">
        <f>VLOOKUP(B21,'MSAR Data'!$C$6:$BR$156,68,FALSE)</f>
        <v>0.61864406779661019</v>
      </c>
      <c r="D21" s="88">
        <f>VLOOKUP(B21,'MSAR Data'!$C$6:$BR$156,50,FALSE)</f>
        <v>0.16</v>
      </c>
      <c r="E21" s="86" t="str">
        <f>VLOOKUP(B21,'MSAR Data'!$C$6:$BR$156,51,FALSE)</f>
        <v>Not Available</v>
      </c>
    </row>
    <row r="22" spans="2:5" ht="17">
      <c r="B22" s="87" t="s">
        <v>38</v>
      </c>
      <c r="C22" s="88">
        <f>VLOOKUP(B22,'MSAR Data'!$C$6:$BR$156,68,FALSE)</f>
        <v>0.61240310077519378</v>
      </c>
      <c r="D22" s="88">
        <f>VLOOKUP(B22,'MSAR Data'!$C$6:$BR$156,50,FALSE)</f>
        <v>0.19</v>
      </c>
      <c r="E22" s="86" t="str">
        <f>VLOOKUP(B22,'MSAR Data'!$C$6:$BR$156,51,FALSE)</f>
        <v>Not Available</v>
      </c>
    </row>
    <row r="23" spans="2:5" ht="34">
      <c r="B23" s="87" t="s">
        <v>693</v>
      </c>
      <c r="C23" s="88">
        <f>VLOOKUP(B23,'MSAR Data'!$C$6:$BR$156,68,FALSE)</f>
        <v>0.60576923076923073</v>
      </c>
      <c r="D23" s="88">
        <f>VLOOKUP(B23,'MSAR Data'!$C$6:$BR$156,50,FALSE)</f>
        <v>0.03</v>
      </c>
      <c r="E23" s="86" t="str">
        <f>VLOOKUP(B23,'MSAR Data'!$C$6:$BR$156,51,FALSE)</f>
        <v>8 students from the UC Irvine post baccalaureate programs and 7 additional applicants who indicated taking &gt;24 hours of post baccalaureate courses</v>
      </c>
    </row>
    <row r="24" spans="2:5" ht="17">
      <c r="B24" s="87" t="s">
        <v>895</v>
      </c>
      <c r="C24" s="88">
        <f>VLOOKUP(B24,'MSAR Data'!$C$6:$BR$156,68,FALSE)</f>
        <v>0.6</v>
      </c>
      <c r="D24" s="88">
        <f>VLOOKUP(B24,'MSAR Data'!$C$6:$BR$156,50,FALSE)</f>
        <v>0.15</v>
      </c>
      <c r="E24" s="86" t="str">
        <f>VLOOKUP(B24,'MSAR Data'!$C$6:$BR$156,51,FALSE)</f>
        <v>Not Available</v>
      </c>
    </row>
    <row r="25" spans="2:5" ht="17">
      <c r="B25" s="87" t="s">
        <v>744</v>
      </c>
      <c r="C25" s="88">
        <f>VLOOKUP(B25,'MSAR Data'!$C$6:$BR$156,68,FALSE)</f>
        <v>0.59890109890109888</v>
      </c>
      <c r="D25" s="88">
        <f>VLOOKUP(B25,'MSAR Data'!$C$6:$BR$156,50,FALSE)</f>
        <v>0.15</v>
      </c>
      <c r="E25" s="86" t="str">
        <f>VLOOKUP(B25,'MSAR Data'!$C$6:$BR$156,51,FALSE)</f>
        <v>Not Available</v>
      </c>
    </row>
    <row r="26" spans="2:5" ht="17">
      <c r="B26" s="87" t="s">
        <v>712</v>
      </c>
      <c r="C26" s="88">
        <f>VLOOKUP(B26,'MSAR Data'!$C$6:$BR$156,68,FALSE)</f>
        <v>0.59420289855072461</v>
      </c>
      <c r="D26" s="88">
        <f>VLOOKUP(B26,'MSAR Data'!$C$6:$BR$156,50,FALSE)</f>
        <v>0.1</v>
      </c>
      <c r="E26" s="86">
        <f>VLOOKUP(B26,'MSAR Data'!$C$6:$BR$156,51,FALSE)</f>
        <v>12</v>
      </c>
    </row>
    <row r="27" spans="2:5" ht="17">
      <c r="B27" s="87" t="s">
        <v>877</v>
      </c>
      <c r="C27" s="88">
        <f>VLOOKUP(B27,'MSAR Data'!$C$6:$BR$156,68,FALSE)</f>
        <v>0.58571428571428574</v>
      </c>
      <c r="D27" s="88">
        <f>VLOOKUP(B27,'MSAR Data'!$C$6:$BR$156,50,FALSE)</f>
        <v>7.0000000000000007E-2</v>
      </c>
      <c r="E27" s="86">
        <f>VLOOKUP(B27,'MSAR Data'!$C$6:$BR$156,51,FALSE)</f>
        <v>8</v>
      </c>
    </row>
    <row r="28" spans="2:5" ht="17">
      <c r="B28" s="87" t="s">
        <v>48</v>
      </c>
      <c r="C28" s="88">
        <f>VLOOKUP(B28,'MSAR Data'!$C$6:$BR$156,68,FALSE)</f>
        <v>0.57692307692307687</v>
      </c>
      <c r="D28" s="88">
        <f>VLOOKUP(B28,'MSAR Data'!$C$6:$BR$156,50,FALSE)</f>
        <v>0.22</v>
      </c>
      <c r="E28" s="86" t="str">
        <f>VLOOKUP(B28,'MSAR Data'!$C$6:$BR$156,51,FALSE)</f>
        <v>17% of entering students have taken at least 3 graduate/PostBacc courses</v>
      </c>
    </row>
    <row r="29" spans="2:5" ht="17">
      <c r="B29" s="87" t="s">
        <v>102</v>
      </c>
      <c r="C29" s="88">
        <f>VLOOKUP(B29,'MSAR Data'!$C$6:$BR$156,68,FALSE)</f>
        <v>0.56830601092896171</v>
      </c>
      <c r="D29" s="88">
        <f>VLOOKUP(B29,'MSAR Data'!$C$6:$BR$156,50,FALSE)</f>
        <v>0.16</v>
      </c>
      <c r="E29" s="86" t="str">
        <f>VLOOKUP(B29,'MSAR Data'!$C$6:$BR$156,51,FALSE)</f>
        <v>Not Available</v>
      </c>
    </row>
    <row r="30" spans="2:5" ht="17">
      <c r="B30" s="87" t="s">
        <v>821</v>
      </c>
      <c r="C30" s="88">
        <f>VLOOKUP(B30,'MSAR Data'!$C$6:$BR$156,68,FALSE)</f>
        <v>0.5679012345679012</v>
      </c>
      <c r="D30" s="88">
        <f>VLOOKUP(B30,'MSAR Data'!$C$6:$BR$156,50,FALSE)</f>
        <v>0.14000000000000001</v>
      </c>
      <c r="E30" s="86">
        <f>VLOOKUP(B30,'MSAR Data'!$C$6:$BR$156,51,FALSE)</f>
        <v>23</v>
      </c>
    </row>
    <row r="31" spans="2:5" ht="17">
      <c r="B31" s="87" t="s">
        <v>228</v>
      </c>
      <c r="C31" s="88">
        <f>VLOOKUP(B31,'MSAR Data'!$C$6:$BR$156,68,FALSE)</f>
        <v>0.56666666666666665</v>
      </c>
      <c r="D31" s="88">
        <f>VLOOKUP(B31,'MSAR Data'!$C$6:$BR$156,50,FALSE)</f>
        <v>0.24</v>
      </c>
      <c r="E31" s="86" t="str">
        <f>VLOOKUP(B31,'MSAR Data'!$C$6:$BR$156,51,FALSE)</f>
        <v>6 students participated in post baccalaureate coursework</v>
      </c>
    </row>
    <row r="32" spans="2:5" ht="17">
      <c r="B32" s="87" t="s">
        <v>112</v>
      </c>
      <c r="C32" s="88">
        <f>VLOOKUP(B32,'MSAR Data'!$C$6:$BR$156,68,FALSE)</f>
        <v>0.56557377049180324</v>
      </c>
      <c r="D32" s="88">
        <f>VLOOKUP(B32,'MSAR Data'!$C$6:$BR$156,50,FALSE)</f>
        <v>0.34</v>
      </c>
      <c r="E32" s="86">
        <f>VLOOKUP(B32,'MSAR Data'!$C$6:$BR$156,51,FALSE)</f>
        <v>27</v>
      </c>
    </row>
    <row r="33" spans="2:5" ht="17">
      <c r="B33" s="87" t="s">
        <v>106</v>
      </c>
      <c r="C33" s="88">
        <f>VLOOKUP(B33,'MSAR Data'!$C$6:$BR$156,68,FALSE)</f>
        <v>0.56157635467980294</v>
      </c>
      <c r="D33" s="88">
        <f>VLOOKUP(B33,'MSAR Data'!$C$6:$BR$156,50,FALSE)</f>
        <v>0.32</v>
      </c>
      <c r="E33" s="86" t="str">
        <f>VLOOKUP(B33,'MSAR Data'!$C$6:$BR$156,51,FALSE)</f>
        <v>Not Available</v>
      </c>
    </row>
    <row r="34" spans="2:5" ht="17">
      <c r="B34" s="87" t="s">
        <v>122</v>
      </c>
      <c r="C34" s="88">
        <f>VLOOKUP(B34,'MSAR Data'!$C$6:$BR$156,68,FALSE)</f>
        <v>0.56000000000000005</v>
      </c>
      <c r="D34" s="88">
        <f>VLOOKUP(B34,'MSAR Data'!$C$6:$BR$156,50,FALSE)</f>
        <v>0.14000000000000001</v>
      </c>
      <c r="E34" s="86" t="str">
        <f>VLOOKUP(B34,'MSAR Data'!$C$6:$BR$156,51,FALSE)</f>
        <v>Not Available</v>
      </c>
    </row>
    <row r="35" spans="2:5" ht="17">
      <c r="B35" s="87" t="s">
        <v>142</v>
      </c>
      <c r="C35" s="88">
        <f>VLOOKUP(B35,'MSAR Data'!$C$6:$BR$156,68,FALSE)</f>
        <v>0.55882352941176472</v>
      </c>
      <c r="D35" s="88">
        <f>VLOOKUP(B35,'MSAR Data'!$C$6:$BR$156,50,FALSE)</f>
        <v>0.21</v>
      </c>
      <c r="E35" s="86">
        <f>VLOOKUP(B35,'MSAR Data'!$C$6:$BR$156,51,FALSE)</f>
        <v>37</v>
      </c>
    </row>
    <row r="36" spans="2:5" ht="17">
      <c r="B36" s="87" t="s">
        <v>987</v>
      </c>
      <c r="C36" s="88">
        <f>VLOOKUP(B36,'MSAR Data'!$C$6:$BR$156,68,FALSE)</f>
        <v>0.55376344086021501</v>
      </c>
      <c r="D36" s="88">
        <f>VLOOKUP(B36,'MSAR Data'!$C$6:$BR$156,50,FALSE)</f>
        <v>0.12</v>
      </c>
      <c r="E36" s="86">
        <f>VLOOKUP(B36,'MSAR Data'!$C$6:$BR$156,51,FALSE)</f>
        <v>17</v>
      </c>
    </row>
    <row r="37" spans="2:5" ht="17">
      <c r="B37" s="87" t="s">
        <v>83</v>
      </c>
      <c r="C37" s="88">
        <f>VLOOKUP(B37,'MSAR Data'!$C$6:$BR$156,68,FALSE)</f>
        <v>0.5467625899280576</v>
      </c>
      <c r="D37" s="88">
        <f>VLOOKUP(B37,'MSAR Data'!$C$6:$BR$156,50,FALSE)</f>
        <v>0.18</v>
      </c>
      <c r="E37" s="86">
        <f>VLOOKUP(B37,'MSAR Data'!$C$6:$BR$156,51,FALSE)</f>
        <v>18</v>
      </c>
    </row>
    <row r="38" spans="2:5" ht="17">
      <c r="B38" s="87" t="s">
        <v>983</v>
      </c>
      <c r="C38" s="88">
        <f>VLOOKUP(B38,'MSAR Data'!$C$6:$BR$156,68,FALSE)</f>
        <v>0.54385964912280704</v>
      </c>
      <c r="D38" s="88">
        <f>VLOOKUP(B38,'MSAR Data'!$C$6:$BR$156,50,FALSE)</f>
        <v>0.15</v>
      </c>
      <c r="E38" s="86">
        <f>VLOOKUP(B38,'MSAR Data'!$C$6:$BR$156,51,FALSE)</f>
        <v>15</v>
      </c>
    </row>
    <row r="39" spans="2:5" ht="17">
      <c r="B39" s="87" t="s">
        <v>53</v>
      </c>
      <c r="C39" s="88">
        <f>VLOOKUP(B39,'MSAR Data'!$C$6:$BR$156,68,FALSE)</f>
        <v>0.54255319148936165</v>
      </c>
      <c r="D39" s="88">
        <f>VLOOKUP(B39,'MSAR Data'!$C$6:$BR$156,50,FALSE)</f>
        <v>0.3</v>
      </c>
      <c r="E39" s="86" t="str">
        <f>VLOOKUP(B39,'MSAR Data'!$C$6:$BR$156,51,FALSE)</f>
        <v>Not Available</v>
      </c>
    </row>
    <row r="40" spans="2:5" ht="34">
      <c r="B40" s="87" t="s">
        <v>246</v>
      </c>
      <c r="C40" s="88">
        <f>VLOOKUP(B40,'MSAR Data'!$C$6:$BR$156,68,FALSE)</f>
        <v>0.53846153846153844</v>
      </c>
      <c r="D40" s="88">
        <f>VLOOKUP(B40,'MSAR Data'!$C$6:$BR$156,50,FALSE)</f>
        <v>0.19</v>
      </c>
      <c r="E40" s="86" t="str">
        <f>VLOOKUP(B40,'MSAR Data'!$C$6:$BR$156,51,FALSE)</f>
        <v>Not tracked</v>
      </c>
    </row>
    <row r="41" spans="2:5" ht="17">
      <c r="B41" s="87" t="s">
        <v>262</v>
      </c>
      <c r="C41" s="88">
        <f>VLOOKUP(B41,'MSAR Data'!$C$6:$BR$156,68,FALSE)</f>
        <v>0.53333333333333333</v>
      </c>
      <c r="D41" s="88">
        <f>VLOOKUP(B41,'MSAR Data'!$C$6:$BR$156,50,FALSE)</f>
        <v>0.22</v>
      </c>
      <c r="E41" s="86">
        <f>VLOOKUP(B41,'MSAR Data'!$C$6:$BR$156,51,FALSE)</f>
        <v>25</v>
      </c>
    </row>
    <row r="42" spans="2:5" ht="17">
      <c r="B42" s="87" t="s">
        <v>74</v>
      </c>
      <c r="C42" s="88">
        <f>VLOOKUP(B42,'MSAR Data'!$C$6:$BR$156,68,FALSE)</f>
        <v>0.52500000000000002</v>
      </c>
      <c r="D42" s="88">
        <f>VLOOKUP(B42,'MSAR Data'!$C$6:$BR$156,50,FALSE)</f>
        <v>0.11</v>
      </c>
      <c r="E42" s="86" t="str">
        <f>VLOOKUP(B42,'MSAR Data'!$C$6:$BR$156,51,FALSE)</f>
        <v>Not Available</v>
      </c>
    </row>
    <row r="43" spans="2:5" ht="17">
      <c r="B43" s="87" t="s">
        <v>886</v>
      </c>
      <c r="C43" s="88">
        <f>VLOOKUP(B43,'MSAR Data'!$C$6:$BR$156,68,FALSE)</f>
        <v>0.52427184466019416</v>
      </c>
      <c r="D43" s="88">
        <f>VLOOKUP(B43,'MSAR Data'!$C$6:$BR$156,50,FALSE)</f>
        <v>0.18</v>
      </c>
      <c r="E43" s="86">
        <f>VLOOKUP(B43,'MSAR Data'!$C$6:$BR$156,51,FALSE)</f>
        <v>7</v>
      </c>
    </row>
    <row r="44" spans="2:5" ht="17">
      <c r="B44" s="87" t="s">
        <v>107</v>
      </c>
      <c r="C44" s="88">
        <f>VLOOKUP(B44,'MSAR Data'!$C$6:$BR$156,68,FALSE)</f>
        <v>0.52229299363057324</v>
      </c>
      <c r="D44" s="88">
        <f>VLOOKUP(B44,'MSAR Data'!$C$6:$BR$156,50,FALSE)</f>
        <v>0.14000000000000001</v>
      </c>
      <c r="E44" s="86" t="str">
        <f>VLOOKUP(B44,'MSAR Data'!$C$6:$BR$156,51,FALSE)</f>
        <v>Not Available</v>
      </c>
    </row>
    <row r="45" spans="2:5" ht="17">
      <c r="B45" s="87" t="s">
        <v>761</v>
      </c>
      <c r="C45" s="88">
        <f>VLOOKUP(B45,'MSAR Data'!$C$6:$BR$156,68,FALSE)</f>
        <v>0.51948051948051943</v>
      </c>
      <c r="D45" s="88">
        <f>VLOOKUP(B45,'MSAR Data'!$C$6:$BR$156,50,FALSE)</f>
        <v>0.13</v>
      </c>
      <c r="E45" s="86">
        <f>VLOOKUP(B45,'MSAR Data'!$C$6:$BR$156,51,FALSE)</f>
        <v>7</v>
      </c>
    </row>
    <row r="46" spans="2:5" ht="17">
      <c r="B46" s="87" t="s">
        <v>841</v>
      </c>
      <c r="C46" s="88">
        <f>VLOOKUP(B46,'MSAR Data'!$C$6:$BR$156,68,FALSE)</f>
        <v>0.51882845188284521</v>
      </c>
      <c r="D46" s="88">
        <f>VLOOKUP(B46,'MSAR Data'!$C$6:$BR$156,50,FALSE)</f>
        <v>0.12</v>
      </c>
      <c r="E46" s="86" t="str">
        <f>VLOOKUP(B46,'MSAR Data'!$C$6:$BR$156,51,FALSE)</f>
        <v>Not Available</v>
      </c>
    </row>
    <row r="47" spans="2:5" ht="17">
      <c r="B47" s="87" t="s">
        <v>233</v>
      </c>
      <c r="C47" s="88">
        <f>VLOOKUP(B47,'MSAR Data'!$C$6:$BR$156,68,FALSE)</f>
        <v>0.51758793969849248</v>
      </c>
      <c r="D47" s="88">
        <f>VLOOKUP(B47,'MSAR Data'!$C$6:$BR$156,50,FALSE)</f>
        <v>0.14000000000000001</v>
      </c>
      <c r="E47" s="86">
        <f>VLOOKUP(B47,'MSAR Data'!$C$6:$BR$156,51,FALSE)</f>
        <v>5</v>
      </c>
    </row>
    <row r="48" spans="2:5" ht="34">
      <c r="B48" s="87" t="s">
        <v>230</v>
      </c>
      <c r="C48" s="88">
        <f>VLOOKUP(B48,'MSAR Data'!$C$6:$BR$156,68,FALSE)</f>
        <v>0.51461988304093564</v>
      </c>
      <c r="D48" s="88">
        <f>VLOOKUP(B48,'MSAR Data'!$C$6:$BR$156,50,FALSE)</f>
        <v>0.16</v>
      </c>
      <c r="E48" s="86">
        <f>VLOOKUP(B48,'MSAR Data'!$C$6:$BR$156,51,FALSE)</f>
        <v>12</v>
      </c>
    </row>
    <row r="49" spans="2:5" ht="17">
      <c r="B49" s="87" t="s">
        <v>41</v>
      </c>
      <c r="C49" s="88">
        <f>VLOOKUP(B49,'MSAR Data'!$C$6:$BR$156,68,FALSE)</f>
        <v>0.51063829787234039</v>
      </c>
      <c r="D49" s="88">
        <f>VLOOKUP(B49,'MSAR Data'!$C$6:$BR$156,50,FALSE)</f>
        <v>0.32</v>
      </c>
      <c r="E49" s="86" t="str">
        <f>VLOOKUP(B49,'MSAR Data'!$C$6:$BR$156,51,FALSE)</f>
        <v>Not Available</v>
      </c>
    </row>
    <row r="50" spans="2:5" ht="17">
      <c r="B50" s="87" t="s">
        <v>79</v>
      </c>
      <c r="C50" s="88">
        <f>VLOOKUP(B50,'MSAR Data'!$C$6:$BR$156,68,FALSE)</f>
        <v>0.50993377483443714</v>
      </c>
      <c r="D50" s="88">
        <f>VLOOKUP(B50,'MSAR Data'!$C$6:$BR$156,50,FALSE)</f>
        <v>0.3</v>
      </c>
      <c r="E50" s="86" t="str">
        <f>VLOOKUP(B50,'MSAR Data'!$C$6:$BR$156,51,FALSE)</f>
        <v>Not Available</v>
      </c>
    </row>
    <row r="51" spans="2:5" ht="17">
      <c r="B51" s="87" t="s">
        <v>154</v>
      </c>
      <c r="C51" s="88">
        <f>VLOOKUP(B51,'MSAR Data'!$C$6:$BR$156,68,FALSE)</f>
        <v>0.50943396226415094</v>
      </c>
      <c r="D51" s="88">
        <f>VLOOKUP(B51,'MSAR Data'!$C$6:$BR$156,50,FALSE)</f>
        <v>0.14000000000000001</v>
      </c>
      <c r="E51" s="86" t="str">
        <f>VLOOKUP(B51,'MSAR Data'!$C$6:$BR$156,51,FALSE)</f>
        <v>About 13% of our incoming class participated in postbaccalaureate programs.</v>
      </c>
    </row>
    <row r="52" spans="2:5" ht="17">
      <c r="B52" s="87" t="s">
        <v>35</v>
      </c>
      <c r="C52" s="88">
        <f>VLOOKUP(B52,'MSAR Data'!$C$6:$BR$156,68,FALSE)</f>
        <v>0.50909090909090904</v>
      </c>
      <c r="D52" s="88">
        <f>VLOOKUP(B52,'MSAR Data'!$C$6:$BR$156,50,FALSE)</f>
        <v>0.21</v>
      </c>
      <c r="E52" s="86">
        <f>VLOOKUP(B52,'MSAR Data'!$C$6:$BR$156,51,FALSE)</f>
        <v>5</v>
      </c>
    </row>
    <row r="53" spans="2:5" ht="17">
      <c r="B53" s="87" t="s">
        <v>69</v>
      </c>
      <c r="C53" s="88">
        <f>VLOOKUP(B53,'MSAR Data'!$C$6:$BR$156,68,FALSE)</f>
        <v>0.50495049504950495</v>
      </c>
      <c r="D53" s="88">
        <f>VLOOKUP(B53,'MSAR Data'!$C$6:$BR$156,50,FALSE)</f>
        <v>0.3</v>
      </c>
      <c r="E53" s="86">
        <f>VLOOKUP(B53,'MSAR Data'!$C$6:$BR$156,51,FALSE)</f>
        <v>0.1</v>
      </c>
    </row>
    <row r="54" spans="2:5" ht="17">
      <c r="B54" s="87" t="s">
        <v>111</v>
      </c>
      <c r="C54" s="88">
        <f>VLOOKUP(B54,'MSAR Data'!$C$6:$BR$156,68,FALSE)</f>
        <v>0.5</v>
      </c>
      <c r="D54" s="88">
        <f>VLOOKUP(B54,'MSAR Data'!$C$6:$BR$156,50,FALSE)</f>
        <v>0.23</v>
      </c>
      <c r="E54" s="86" t="str">
        <f>VLOOKUP(B54,'MSAR Data'!$C$6:$BR$156,51,FALSE)</f>
        <v>Not Available</v>
      </c>
    </row>
    <row r="55" spans="2:5" ht="17">
      <c r="B55" s="87" t="s">
        <v>166</v>
      </c>
      <c r="C55" s="88">
        <f>VLOOKUP(B55,'MSAR Data'!$C$6:$BR$156,68,FALSE)</f>
        <v>0.5</v>
      </c>
      <c r="D55" s="88">
        <f>VLOOKUP(B55,'MSAR Data'!$C$6:$BR$156,50,FALSE)</f>
        <v>0.14000000000000001</v>
      </c>
      <c r="E55" s="89">
        <f>VLOOKUP(B55,'MSAR Data'!$C$6:$BR$156,51,FALSE)</f>
        <v>0.26</v>
      </c>
    </row>
    <row r="56" spans="2:5" ht="17">
      <c r="B56" s="87" t="s">
        <v>953</v>
      </c>
      <c r="C56" s="88">
        <f>VLOOKUP(B56,'MSAR Data'!$C$6:$BR$156,68,FALSE)</f>
        <v>0.5</v>
      </c>
      <c r="D56" s="88">
        <f>VLOOKUP(B56,'MSAR Data'!$C$6:$BR$156,50,FALSE)</f>
        <v>0.2</v>
      </c>
      <c r="E56" s="86" t="str">
        <f>VLOOKUP(B56,'MSAR Data'!$C$6:$BR$156,51,FALSE)</f>
        <v>Not Available</v>
      </c>
    </row>
    <row r="57" spans="2:5" ht="34">
      <c r="B57" s="87" t="s">
        <v>117</v>
      </c>
      <c r="C57" s="88">
        <f>VLOOKUP(B57,'MSAR Data'!$C$6:$BR$156,68,FALSE)</f>
        <v>0.49456521739130432</v>
      </c>
      <c r="D57" s="88">
        <f>VLOOKUP(B57,'MSAR Data'!$C$6:$BR$156,50,FALSE)</f>
        <v>0.2</v>
      </c>
      <c r="E57" s="86">
        <f>VLOOKUP(B57,'MSAR Data'!$C$6:$BR$156,51,FALSE)</f>
        <v>4</v>
      </c>
    </row>
    <row r="58" spans="2:5" ht="17">
      <c r="B58" s="87" t="s">
        <v>128</v>
      </c>
      <c r="C58" s="88">
        <f>VLOOKUP(B58,'MSAR Data'!$C$6:$BR$156,68,FALSE)</f>
        <v>0.48333333333333334</v>
      </c>
      <c r="D58" s="88">
        <f>VLOOKUP(B58,'MSAR Data'!$C$6:$BR$156,50,FALSE)</f>
        <v>7.0000000000000007E-2</v>
      </c>
      <c r="E58" s="86" t="str">
        <f>VLOOKUP(B58,'MSAR Data'!$C$6:$BR$156,51,FALSE)</f>
        <v>Not Available</v>
      </c>
    </row>
    <row r="59" spans="2:5" ht="17">
      <c r="B59" s="87" t="s">
        <v>97</v>
      </c>
      <c r="C59" s="88">
        <f>VLOOKUP(B59,'MSAR Data'!$C$6:$BR$156,68,FALSE)</f>
        <v>0.48245614035087719</v>
      </c>
      <c r="D59" s="88">
        <f>VLOOKUP(B59,'MSAR Data'!$C$6:$BR$156,50,FALSE)</f>
        <v>0.24</v>
      </c>
      <c r="E59" s="86" t="str">
        <f>VLOOKUP(B59,'MSAR Data'!$C$6:$BR$156,51,FALSE)</f>
        <v>Not Available</v>
      </c>
    </row>
    <row r="60" spans="2:5" ht="34">
      <c r="B60" s="87" t="s">
        <v>648</v>
      </c>
      <c r="C60" s="88">
        <f>VLOOKUP(B60,'MSAR Data'!$C$6:$BR$156,68,FALSE)</f>
        <v>0.47701149425287354</v>
      </c>
      <c r="D60" s="88">
        <f>VLOOKUP(B60,'MSAR Data'!$C$6:$BR$156,50,FALSE)</f>
        <v>0.14000000000000001</v>
      </c>
      <c r="E60" s="86">
        <f>VLOOKUP(B60,'MSAR Data'!$C$6:$BR$156,51,FALSE)</f>
        <v>22</v>
      </c>
    </row>
    <row r="61" spans="2:5" ht="17">
      <c r="B61" s="87" t="s">
        <v>663</v>
      </c>
      <c r="C61" s="88">
        <f>VLOOKUP(B61,'MSAR Data'!$C$6:$BR$156,68,FALSE)</f>
        <v>0.47457627118644069</v>
      </c>
      <c r="D61" s="88">
        <f>VLOOKUP(B61,'MSAR Data'!$C$6:$BR$156,50,FALSE)</f>
        <v>0.19</v>
      </c>
      <c r="E61" s="86" t="str">
        <f>VLOOKUP(B61,'MSAR Data'!$C$6:$BR$156,51,FALSE)</f>
        <v>10-12</v>
      </c>
    </row>
    <row r="62" spans="2:5" ht="17">
      <c r="B62" s="87" t="s">
        <v>835</v>
      </c>
      <c r="C62" s="88">
        <f>VLOOKUP(B62,'MSAR Data'!$C$6:$BR$156,68,FALSE)</f>
        <v>0.47058823529411764</v>
      </c>
      <c r="D62" s="88">
        <f>VLOOKUP(B62,'MSAR Data'!$C$6:$BR$156,50,FALSE)</f>
        <v>0.15</v>
      </c>
      <c r="E62" s="86" t="str">
        <f>VLOOKUP(B62,'MSAR Data'!$C$6:$BR$156,51,FALSE)</f>
        <v>42 students have completed or attended post baccalaureate programs.</v>
      </c>
    </row>
    <row r="63" spans="2:5" ht="17">
      <c r="B63" s="87" t="s">
        <v>932</v>
      </c>
      <c r="C63" s="88">
        <f>VLOOKUP(B63,'MSAR Data'!$C$6:$BR$156,68,FALSE)</f>
        <v>0.47058823529411764</v>
      </c>
      <c r="D63" s="88">
        <f>VLOOKUP(B63,'MSAR Data'!$C$6:$BR$156,50,FALSE)</f>
        <v>0.22</v>
      </c>
      <c r="E63" s="86" t="str">
        <f>VLOOKUP(B63,'MSAR Data'!$C$6:$BR$156,51,FALSE)</f>
        <v>Not Available</v>
      </c>
    </row>
    <row r="64" spans="2:5" ht="17">
      <c r="B64" s="87" t="s">
        <v>1001</v>
      </c>
      <c r="C64" s="88">
        <f>VLOOKUP(B64,'MSAR Data'!$C$6:$BR$156,68,FALSE)</f>
        <v>0.4642857142857143</v>
      </c>
      <c r="D64" s="88">
        <f>VLOOKUP(B64,'MSAR Data'!$C$6:$BR$156,50,FALSE)</f>
        <v>0.12</v>
      </c>
      <c r="E64" s="86" t="str">
        <f>VLOOKUP(B64,'MSAR Data'!$C$6:$BR$156,51,FALSE)</f>
        <v>Not Available</v>
      </c>
    </row>
    <row r="65" spans="2:5" ht="17">
      <c r="B65" s="87" t="s">
        <v>750</v>
      </c>
      <c r="C65" s="88">
        <f>VLOOKUP(B65,'MSAR Data'!$C$6:$BR$156,68,FALSE)</f>
        <v>0.46363636363636362</v>
      </c>
      <c r="D65" s="88">
        <f>VLOOKUP(B65,'MSAR Data'!$C$6:$BR$156,50,FALSE)</f>
        <v>0.06</v>
      </c>
      <c r="E65" s="86">
        <f>VLOOKUP(B65,'MSAR Data'!$C$6:$BR$156,51,FALSE)</f>
        <v>4</v>
      </c>
    </row>
    <row r="66" spans="2:5" ht="17">
      <c r="B66" s="87" t="s">
        <v>771</v>
      </c>
      <c r="C66" s="88">
        <f>VLOOKUP(B66,'MSAR Data'!$C$6:$BR$156,68,FALSE)</f>
        <v>0.46349206349206351</v>
      </c>
      <c r="D66" s="88">
        <f>VLOOKUP(B66,'MSAR Data'!$C$6:$BR$156,50,FALSE)</f>
        <v>0.19</v>
      </c>
      <c r="E66" s="86">
        <f>VLOOKUP(B66,'MSAR Data'!$C$6:$BR$156,51,FALSE)</f>
        <v>52</v>
      </c>
    </row>
    <row r="67" spans="2:5" ht="17">
      <c r="B67" s="87" t="s">
        <v>147</v>
      </c>
      <c r="C67" s="88">
        <f>VLOOKUP(B67,'MSAR Data'!$C$6:$BR$156,68,FALSE)</f>
        <v>0.46226415094339623</v>
      </c>
      <c r="D67" s="88">
        <f>VLOOKUP(B67,'MSAR Data'!$C$6:$BR$156,50,FALSE)</f>
        <v>0.13</v>
      </c>
      <c r="E67" s="86">
        <f>VLOOKUP(B67,'MSAR Data'!$C$6:$BR$156,51,FALSE)</f>
        <v>14</v>
      </c>
    </row>
    <row r="68" spans="2:5" ht="17">
      <c r="B68" s="87" t="s">
        <v>55</v>
      </c>
      <c r="C68" s="88">
        <f>VLOOKUP(B68,'MSAR Data'!$C$6:$BR$156,68,FALSE)</f>
        <v>0.45652173913043476</v>
      </c>
      <c r="D68" s="88">
        <f>VLOOKUP(B68,'MSAR Data'!$C$6:$BR$156,50,FALSE)</f>
        <v>0.13</v>
      </c>
      <c r="E68" s="86">
        <f>VLOOKUP(B68,'MSAR Data'!$C$6:$BR$156,51,FALSE)</f>
        <v>36</v>
      </c>
    </row>
    <row r="69" spans="2:5" ht="17">
      <c r="B69" s="87" t="s">
        <v>132</v>
      </c>
      <c r="C69" s="88">
        <f>VLOOKUP(B69,'MSAR Data'!$C$6:$BR$156,68,FALSE)</f>
        <v>0.45205479452054792</v>
      </c>
      <c r="D69" s="88">
        <f>VLOOKUP(B69,'MSAR Data'!$C$6:$BR$156,50,FALSE)</f>
        <v>0.12</v>
      </c>
      <c r="E69" s="86">
        <f>VLOOKUP(B69,'MSAR Data'!$C$6:$BR$156,51,FALSE)</f>
        <v>39</v>
      </c>
    </row>
    <row r="70" spans="2:5" ht="17">
      <c r="B70" s="87" t="s">
        <v>920</v>
      </c>
      <c r="C70" s="88">
        <f>VLOOKUP(B70,'MSAR Data'!$C$6:$BR$156,68,FALSE)</f>
        <v>0.45192307692307693</v>
      </c>
      <c r="D70" s="88">
        <f>VLOOKUP(B70,'MSAR Data'!$C$6:$BR$156,50,FALSE)</f>
        <v>0.11</v>
      </c>
      <c r="E70" s="86">
        <f>VLOOKUP(B70,'MSAR Data'!$C$6:$BR$156,51,FALSE)</f>
        <v>10</v>
      </c>
    </row>
    <row r="71" spans="2:5" ht="17">
      <c r="B71" s="87" t="s">
        <v>188</v>
      </c>
      <c r="C71" s="88">
        <f>VLOOKUP(B71,'MSAR Data'!$C$6:$BR$156,68,FALSE)</f>
        <v>0.45098039215686275</v>
      </c>
      <c r="D71" s="88">
        <f>VLOOKUP(B71,'MSAR Data'!$C$6:$BR$156,50,FALSE)</f>
        <v>0.14000000000000001</v>
      </c>
      <c r="E71" s="86" t="str">
        <f>VLOOKUP(B71,'MSAR Data'!$C$6:$BR$156,51,FALSE)</f>
        <v>7 of 51 entering students completed some type of post-baccalaureate program.</v>
      </c>
    </row>
    <row r="72" spans="2:5" ht="17">
      <c r="B72" s="87" t="s">
        <v>88</v>
      </c>
      <c r="C72" s="88">
        <f>VLOOKUP(B72,'MSAR Data'!$C$6:$BR$156,68,FALSE)</f>
        <v>0.45</v>
      </c>
      <c r="D72" s="88">
        <f>VLOOKUP(B72,'MSAR Data'!$C$6:$BR$156,50,FALSE)</f>
        <v>0.15</v>
      </c>
      <c r="E72" s="86" t="str">
        <f>VLOOKUP(B72,'MSAR Data'!$C$6:$BR$156,51,FALSE)</f>
        <v>Not Available</v>
      </c>
    </row>
    <row r="73" spans="2:5" ht="17">
      <c r="B73" s="87" t="s">
        <v>964</v>
      </c>
      <c r="C73" s="88">
        <f>VLOOKUP(B73,'MSAR Data'!$C$6:$BR$156,68,FALSE)</f>
        <v>0.44642857142857145</v>
      </c>
      <c r="D73" s="88">
        <f>VLOOKUP(B73,'MSAR Data'!$C$6:$BR$156,50,FALSE)</f>
        <v>0.14000000000000001</v>
      </c>
      <c r="E73" s="86" t="str">
        <f>VLOOKUP(B73,'MSAR Data'!$C$6:$BR$156,51,FALSE)</f>
        <v>Not Available</v>
      </c>
    </row>
    <row r="74" spans="2:5" ht="17">
      <c r="B74" s="87" t="s">
        <v>163</v>
      </c>
      <c r="C74" s="88">
        <f>VLOOKUP(B74,'MSAR Data'!$C$6:$BR$156,68,FALSE)</f>
        <v>0.44370860927152317</v>
      </c>
      <c r="D74" s="88">
        <f>VLOOKUP(B74,'MSAR Data'!$C$6:$BR$156,50,FALSE)</f>
        <v>0.21</v>
      </c>
      <c r="E74" s="86">
        <f>VLOOKUP(B74,'MSAR Data'!$C$6:$BR$156,51,FALSE)</f>
        <v>2</v>
      </c>
    </row>
    <row r="75" spans="2:5" ht="17">
      <c r="B75" s="87" t="s">
        <v>916</v>
      </c>
      <c r="C75" s="88">
        <f>VLOOKUP(B75,'MSAR Data'!$C$6:$BR$156,68,FALSE)</f>
        <v>0.44303797468354428</v>
      </c>
      <c r="D75" s="88">
        <f>VLOOKUP(B75,'MSAR Data'!$C$6:$BR$156,50,FALSE)</f>
        <v>0.14000000000000001</v>
      </c>
      <c r="E75" s="86">
        <f>VLOOKUP(B75,'MSAR Data'!$C$6:$BR$156,51,FALSE)</f>
        <v>12</v>
      </c>
    </row>
    <row r="76" spans="2:5" ht="17">
      <c r="B76" s="87" t="s">
        <v>0</v>
      </c>
      <c r="C76" s="88">
        <f>VLOOKUP(B76,'MSAR Data'!$C$6:$BR$156,68,FALSE)</f>
        <v>0.44055944055944057</v>
      </c>
      <c r="D76" s="88">
        <f>VLOOKUP(B76,'MSAR Data'!$C$6:$BR$156,50,FALSE)</f>
        <v>0.17</v>
      </c>
      <c r="E76" s="86">
        <f>VLOOKUP(B76,'MSAR Data'!$C$6:$BR$156,51,FALSE)</f>
        <v>2</v>
      </c>
    </row>
    <row r="77" spans="2:5" ht="17">
      <c r="B77" s="87" t="s">
        <v>59</v>
      </c>
      <c r="C77" s="88">
        <f>VLOOKUP(B77,'MSAR Data'!$C$6:$BR$156,68,FALSE)</f>
        <v>0.43913043478260871</v>
      </c>
      <c r="D77" s="88">
        <f>VLOOKUP(B77,'MSAR Data'!$C$6:$BR$156,50,FALSE)</f>
        <v>0.13</v>
      </c>
      <c r="E77" s="89">
        <f>VLOOKUP(B77,'MSAR Data'!$C$6:$BR$156,51,FALSE)</f>
        <v>0.05</v>
      </c>
    </row>
    <row r="78" spans="2:5" ht="17">
      <c r="B78" s="87" t="s">
        <v>72</v>
      </c>
      <c r="C78" s="88">
        <f>VLOOKUP(B78,'MSAR Data'!$C$6:$BR$156,68,FALSE)</f>
        <v>0.43902439024390244</v>
      </c>
      <c r="D78" s="88">
        <f>VLOOKUP(B78,'MSAR Data'!$C$6:$BR$156,50,FALSE)</f>
        <v>0.13</v>
      </c>
      <c r="E78" s="86" t="str">
        <f>VLOOKUP(B78,'MSAR Data'!$C$6:$BR$156,51,FALSE)</f>
        <v>Not Available</v>
      </c>
    </row>
    <row r="79" spans="2:5" ht="34">
      <c r="B79" s="87" t="s">
        <v>991</v>
      </c>
      <c r="C79" s="88">
        <f>VLOOKUP(B79,'MSAR Data'!$C$6:$BR$156,68,FALSE)</f>
        <v>0.43448275862068964</v>
      </c>
      <c r="D79" s="88">
        <f>VLOOKUP(B79,'MSAR Data'!$C$6:$BR$156,50,FALSE)</f>
        <v>0.17</v>
      </c>
      <c r="E79" s="86" t="str">
        <f>VLOOKUP(B79,'MSAR Data'!$C$6:$BR$156,51,FALSE)</f>
        <v>24. This number does not include those students who started a Baccalaureate program after submitting the AMCAS application</v>
      </c>
    </row>
    <row r="80" spans="2:5" ht="17">
      <c r="B80" s="87" t="s">
        <v>243</v>
      </c>
      <c r="C80" s="88">
        <f>VLOOKUP(B80,'MSAR Data'!$C$6:$BR$156,68,FALSE)</f>
        <v>0.4336283185840708</v>
      </c>
      <c r="D80" s="88">
        <f>VLOOKUP(B80,'MSAR Data'!$C$6:$BR$156,50,FALSE)</f>
        <v>0.12</v>
      </c>
      <c r="E80" s="86" t="str">
        <f>VLOOKUP(B80,'MSAR Data'!$C$6:$BR$156,51,FALSE)</f>
        <v>28 or 14.1%</v>
      </c>
    </row>
    <row r="81" spans="2:5" ht="17">
      <c r="B81" s="87" t="s">
        <v>113</v>
      </c>
      <c r="C81" s="88">
        <f>VLOOKUP(B81,'MSAR Data'!$C$6:$BR$156,68,FALSE)</f>
        <v>0.43333333333333335</v>
      </c>
      <c r="D81" s="88">
        <f>VLOOKUP(B81,'MSAR Data'!$C$6:$BR$156,50,FALSE)</f>
        <v>7.0000000000000007E-2</v>
      </c>
      <c r="E81" s="86" t="str">
        <f>VLOOKUP(B81,'MSAR Data'!$C$6:$BR$156,51,FALSE)</f>
        <v>12 students entering in 2021 indicated they attended a formal Postbaccalaureate program</v>
      </c>
    </row>
    <row r="82" spans="2:5" ht="17">
      <c r="B82" s="87" t="s">
        <v>250</v>
      </c>
      <c r="C82" s="88">
        <f>VLOOKUP(B82,'MSAR Data'!$C$6:$BR$156,68,FALSE)</f>
        <v>0.43333333333333335</v>
      </c>
      <c r="D82" s="88">
        <f>VLOOKUP(B82,'MSAR Data'!$C$6:$BR$156,50,FALSE)</f>
        <v>0.11</v>
      </c>
      <c r="E82" s="86">
        <f>VLOOKUP(B82,'MSAR Data'!$C$6:$BR$156,51,FALSE)</f>
        <v>30</v>
      </c>
    </row>
    <row r="83" spans="2:5" ht="17">
      <c r="B83" s="87" t="s">
        <v>260</v>
      </c>
      <c r="C83" s="88">
        <f>VLOOKUP(B83,'MSAR Data'!$C$6:$BR$156,68,FALSE)</f>
        <v>0.43055555555555558</v>
      </c>
      <c r="D83" s="88">
        <f>VLOOKUP(B83,'MSAR Data'!$C$6:$BR$156,50,FALSE)</f>
        <v>7.0000000000000007E-2</v>
      </c>
      <c r="E83" s="86">
        <f>VLOOKUP(B83,'MSAR Data'!$C$6:$BR$156,51,FALSE)</f>
        <v>18</v>
      </c>
    </row>
    <row r="84" spans="2:5" ht="17">
      <c r="B84" s="87" t="s">
        <v>124</v>
      </c>
      <c r="C84" s="88">
        <f>VLOOKUP(B84,'MSAR Data'!$C$6:$BR$156,68,FALSE)</f>
        <v>0.42473118279569894</v>
      </c>
      <c r="D84" s="88">
        <f>VLOOKUP(B84,'MSAR Data'!$C$6:$BR$156,50,FALSE)</f>
        <v>0.09</v>
      </c>
      <c r="E84" s="89">
        <f>VLOOKUP(B84,'MSAR Data'!$C$6:$BR$156,51,FALSE)</f>
        <v>0.04</v>
      </c>
    </row>
    <row r="85" spans="2:5" ht="17">
      <c r="B85" s="87" t="s">
        <v>828</v>
      </c>
      <c r="C85" s="88">
        <f>VLOOKUP(B85,'MSAR Data'!$C$6:$BR$156,68,FALSE)</f>
        <v>0.42439024390243901</v>
      </c>
      <c r="D85" s="88">
        <f>VLOOKUP(B85,'MSAR Data'!$C$6:$BR$156,50,FALSE)</f>
        <v>0.13</v>
      </c>
      <c r="E85" s="86" t="str">
        <f>VLOOKUP(B85,'MSAR Data'!$C$6:$BR$156,51,FALSE)</f>
        <v>Not Available</v>
      </c>
    </row>
    <row r="86" spans="2:5" ht="17">
      <c r="B86" s="87" t="s">
        <v>1003</v>
      </c>
      <c r="C86" s="88">
        <f>VLOOKUP(B86,'MSAR Data'!$C$6:$BR$156,68,FALSE)</f>
        <v>0.421875</v>
      </c>
      <c r="D86" s="88">
        <f>VLOOKUP(B86,'MSAR Data'!$C$6:$BR$156,50,FALSE)</f>
        <v>0.17</v>
      </c>
      <c r="E86" s="86" t="str">
        <f>VLOOKUP(B86,'MSAR Data'!$C$6:$BR$156,51,FALSE)</f>
        <v>Not Available</v>
      </c>
    </row>
    <row r="87" spans="2:5" ht="17">
      <c r="B87" s="87" t="s">
        <v>18</v>
      </c>
      <c r="C87" s="88">
        <f>VLOOKUP(B87,'MSAR Data'!$C$6:$BR$156,68,FALSE)</f>
        <v>0.42076502732240439</v>
      </c>
      <c r="D87" s="88">
        <f>VLOOKUP(B87,'MSAR Data'!$C$6:$BR$156,50,FALSE)</f>
        <v>7.0000000000000007E-2</v>
      </c>
      <c r="E87" s="86" t="str">
        <f>VLOOKUP(B87,'MSAR Data'!$C$6:$BR$156,51,FALSE)</f>
        <v>22 students have entered with 9 or more post-bac credit hours</v>
      </c>
    </row>
    <row r="88" spans="2:5" ht="17">
      <c r="B88" s="87" t="s">
        <v>1005</v>
      </c>
      <c r="C88" s="88">
        <f>VLOOKUP(B88,'MSAR Data'!$C$6:$BR$156,68,FALSE)</f>
        <v>0.41346153846153844</v>
      </c>
      <c r="D88" s="88">
        <f>VLOOKUP(B88,'MSAR Data'!$C$6:$BR$156,50,FALSE)</f>
        <v>0.13</v>
      </c>
      <c r="E88" s="86" t="str">
        <f>VLOOKUP(B88,'MSAR Data'!$C$6:$BR$156,51,FALSE)</f>
        <v>Not Available</v>
      </c>
    </row>
    <row r="89" spans="2:5" ht="17">
      <c r="B89" s="87" t="s">
        <v>170</v>
      </c>
      <c r="C89" s="88">
        <f>VLOOKUP(B89,'MSAR Data'!$C$6:$BR$156,68,FALSE)</f>
        <v>0.40909090909090912</v>
      </c>
      <c r="D89" s="88">
        <f>VLOOKUP(B89,'MSAR Data'!$C$6:$BR$156,50,FALSE)</f>
        <v>0.32</v>
      </c>
      <c r="E89" s="86">
        <f>VLOOKUP(B89,'MSAR Data'!$C$6:$BR$156,51,FALSE)</f>
        <v>23</v>
      </c>
    </row>
    <row r="90" spans="2:5" ht="17">
      <c r="B90" s="87" t="s">
        <v>215</v>
      </c>
      <c r="C90" s="88">
        <f>VLOOKUP(B90,'MSAR Data'!$C$6:$BR$156,68,FALSE)</f>
        <v>0.40606060606060607</v>
      </c>
      <c r="D90" s="88">
        <f>VLOOKUP(B90,'MSAR Data'!$C$6:$BR$156,50,FALSE)</f>
        <v>0.22</v>
      </c>
      <c r="E90" s="86">
        <f>VLOOKUP(B90,'MSAR Data'!$C$6:$BR$156,51,FALSE)</f>
        <v>19</v>
      </c>
    </row>
    <row r="91" spans="2:5" ht="17">
      <c r="B91" s="87" t="s">
        <v>738</v>
      </c>
      <c r="C91" s="88">
        <f>VLOOKUP(B91,'MSAR Data'!$C$6:$BR$156,68,FALSE)</f>
        <v>0.40555555555555556</v>
      </c>
      <c r="D91" s="88">
        <f>VLOOKUP(B91,'MSAR Data'!$C$6:$BR$156,50,FALSE)</f>
        <v>0.18</v>
      </c>
      <c r="E91" s="86">
        <f>VLOOKUP(B91,'MSAR Data'!$C$6:$BR$156,51,FALSE)</f>
        <v>15</v>
      </c>
    </row>
    <row r="92" spans="2:5" ht="17">
      <c r="B92" s="87" t="s">
        <v>181</v>
      </c>
      <c r="C92" s="88">
        <f>VLOOKUP(B92,'MSAR Data'!$C$6:$BR$156,68,FALSE)</f>
        <v>0.4050632911392405</v>
      </c>
      <c r="D92" s="88">
        <f>VLOOKUP(B92,'MSAR Data'!$C$6:$BR$156,50,FALSE)</f>
        <v>0.17</v>
      </c>
      <c r="E92" s="86">
        <f>VLOOKUP(B92,'MSAR Data'!$C$6:$BR$156,51,FALSE)</f>
        <v>18</v>
      </c>
    </row>
    <row r="93" spans="2:5" ht="17">
      <c r="B93" s="87" t="s">
        <v>716</v>
      </c>
      <c r="C93" s="88">
        <f>VLOOKUP(B93,'MSAR Data'!$C$6:$BR$156,68,FALSE)</f>
        <v>0.39548022598870058</v>
      </c>
      <c r="D93" s="88">
        <f>VLOOKUP(B93,'MSAR Data'!$C$6:$BR$156,50,FALSE)</f>
        <v>7.0000000000000007E-2</v>
      </c>
      <c r="E93" s="86">
        <f>VLOOKUP(B93,'MSAR Data'!$C$6:$BR$156,51,FALSE)</f>
        <v>15</v>
      </c>
    </row>
    <row r="94" spans="2:5" ht="17">
      <c r="B94" s="87" t="s">
        <v>201</v>
      </c>
      <c r="C94" s="88">
        <f>VLOOKUP(B94,'MSAR Data'!$C$6:$BR$156,68,FALSE)</f>
        <v>0.39072847682119205</v>
      </c>
      <c r="D94" s="88">
        <f>VLOOKUP(B94,'MSAR Data'!$C$6:$BR$156,50,FALSE)</f>
        <v>0.13</v>
      </c>
      <c r="E94" s="86" t="str">
        <f>VLOOKUP(B94,'MSAR Data'!$C$6:$BR$156,51,FALSE)</f>
        <v>Not Available</v>
      </c>
    </row>
    <row r="95" spans="2:5" ht="17">
      <c r="B95" s="87" t="s">
        <v>930</v>
      </c>
      <c r="C95" s="88">
        <f>VLOOKUP(B95,'MSAR Data'!$C$6:$BR$156,68,FALSE)</f>
        <v>0.3888888888888889</v>
      </c>
      <c r="D95" s="88">
        <f>VLOOKUP(B95,'MSAR Data'!$C$6:$BR$156,50,FALSE)</f>
        <v>0.2</v>
      </c>
      <c r="E95" s="86">
        <f>VLOOKUP(B95,'MSAR Data'!$C$6:$BR$156,51,FALSE)</f>
        <v>20</v>
      </c>
    </row>
    <row r="96" spans="2:5" ht="17">
      <c r="B96" s="87" t="s">
        <v>258</v>
      </c>
      <c r="C96" s="88">
        <f>VLOOKUP(B96,'MSAR Data'!$C$6:$BR$156,68,FALSE)</f>
        <v>0.38857142857142857</v>
      </c>
      <c r="D96" s="88">
        <f>VLOOKUP(B96,'MSAR Data'!$C$6:$BR$156,50,FALSE)</f>
        <v>0.28000000000000003</v>
      </c>
      <c r="E96" s="86" t="str">
        <f>VLOOKUP(B96,'MSAR Data'!$C$6:$BR$156,51,FALSE)</f>
        <v>17 matriculants from our Postbaccalaureate program medical science degree pathway</v>
      </c>
    </row>
    <row r="97" spans="2:5" ht="17">
      <c r="B97" s="87" t="s">
        <v>212</v>
      </c>
      <c r="C97" s="88">
        <f>VLOOKUP(B97,'MSAR Data'!$C$6:$BR$156,68,FALSE)</f>
        <v>0.38764044943820225</v>
      </c>
      <c r="D97" s="88">
        <f>VLOOKUP(B97,'MSAR Data'!$C$6:$BR$156,50,FALSE)</f>
        <v>0.23</v>
      </c>
      <c r="E97" s="86" t="str">
        <f>VLOOKUP(B97,'MSAR Data'!$C$6:$BR$156,51,FALSE)</f>
        <v>Not Available</v>
      </c>
    </row>
    <row r="98" spans="2:5" ht="17">
      <c r="B98" s="87" t="s">
        <v>144</v>
      </c>
      <c r="C98" s="88">
        <f>VLOOKUP(B98,'MSAR Data'!$C$6:$BR$156,68,FALSE)</f>
        <v>0.38750000000000001</v>
      </c>
      <c r="D98" s="88">
        <f>VLOOKUP(B98,'MSAR Data'!$C$6:$BR$156,50,FALSE)</f>
        <v>0.24</v>
      </c>
      <c r="E98" s="86">
        <f>VLOOKUP(B98,'MSAR Data'!$C$6:$BR$156,51,FALSE)</f>
        <v>22</v>
      </c>
    </row>
    <row r="99" spans="2:5" ht="17">
      <c r="B99" s="87" t="s">
        <v>137</v>
      </c>
      <c r="C99" s="88">
        <f>VLOOKUP(B99,'MSAR Data'!$C$6:$BR$156,68,FALSE)</f>
        <v>0.38541666666666669</v>
      </c>
      <c r="D99" s="88">
        <f>VLOOKUP(B99,'MSAR Data'!$C$6:$BR$156,50,FALSE)</f>
        <v>0.22</v>
      </c>
      <c r="E99" s="86" t="str">
        <f>VLOOKUP(B99,'MSAR Data'!$C$6:$BR$156,51,FALSE)</f>
        <v>Not Available</v>
      </c>
    </row>
    <row r="100" spans="2:5" ht="17">
      <c r="B100" s="87" t="s">
        <v>804</v>
      </c>
      <c r="C100" s="88">
        <f>VLOOKUP(B100,'MSAR Data'!$C$6:$BR$156,68,FALSE)</f>
        <v>0.38509316770186336</v>
      </c>
      <c r="D100" s="88">
        <f>VLOOKUP(B100,'MSAR Data'!$C$6:$BR$156,50,FALSE)</f>
        <v>0.19</v>
      </c>
      <c r="E100" s="86">
        <f>VLOOKUP(B100,'MSAR Data'!$C$6:$BR$156,51,FALSE)</f>
        <v>9</v>
      </c>
    </row>
    <row r="101" spans="2:5" ht="34">
      <c r="B101" s="87" t="s">
        <v>46</v>
      </c>
      <c r="C101" s="88">
        <f>VLOOKUP(B101,'MSAR Data'!$C$6:$BR$156,68,FALSE)</f>
        <v>0.38425925925925924</v>
      </c>
      <c r="D101" s="88">
        <f>VLOOKUP(B101,'MSAR Data'!$C$6:$BR$156,50,FALSE)</f>
        <v>0.12</v>
      </c>
      <c r="E101" s="86" t="str">
        <f>VLOOKUP(B101,'MSAR Data'!$C$6:$BR$156,51,FALSE)</f>
        <v>22 total from programs @ Wash U, Harvard Ext, Berkeley Ext, UCLA Ext, Cal St. Fullerton, U Washington, Florida Atlantic, Iowa St., CWRU PRIME, NYU, Northwestern, Penn</v>
      </c>
    </row>
    <row r="102" spans="2:5" ht="34">
      <c r="B102" s="87" t="s">
        <v>29</v>
      </c>
      <c r="C102" s="88">
        <f>VLOOKUP(B102,'MSAR Data'!$C$6:$BR$156,68,FALSE)</f>
        <v>0.38410596026490068</v>
      </c>
      <c r="D102" s="88">
        <f>VLOOKUP(B102,'MSAR Data'!$C$6:$BR$156,50,FALSE)</f>
        <v>0.23</v>
      </c>
      <c r="E102" s="86" t="str">
        <f>VLOOKUP(B102,'MSAR Data'!$C$6:$BR$156,51,FALSE)</f>
        <v>There is neither a cap, nor a quota. There are typically 15-25 graduates of post-bac premed programs in each class.</v>
      </c>
    </row>
    <row r="103" spans="2:5" ht="17">
      <c r="B103" s="87" t="s">
        <v>206</v>
      </c>
      <c r="C103" s="88">
        <f>VLOOKUP(B103,'MSAR Data'!$C$6:$BR$156,68,FALSE)</f>
        <v>0.375</v>
      </c>
      <c r="D103" s="88">
        <f>VLOOKUP(B103,'MSAR Data'!$C$6:$BR$156,50,FALSE)</f>
        <v>0.14000000000000001</v>
      </c>
      <c r="E103" s="86">
        <f>VLOOKUP(B103,'MSAR Data'!$C$6:$BR$156,51,FALSE)</f>
        <v>7</v>
      </c>
    </row>
    <row r="104" spans="2:5" ht="34">
      <c r="B104" s="87" t="s">
        <v>781</v>
      </c>
      <c r="C104" s="88">
        <f>VLOOKUP(B104,'MSAR Data'!$C$6:$BR$156,68,FALSE)</f>
        <v>0.375</v>
      </c>
      <c r="D104" s="88">
        <f>VLOOKUP(B104,'MSAR Data'!$C$6:$BR$156,50,FALSE)</f>
        <v>0.13</v>
      </c>
      <c r="E104" s="86" t="str">
        <f>VLOOKUP(B104,'MSAR Data'!$C$6:$BR$156,51,FALSE)</f>
        <v>13 attended post bacc education to complete requirements and 18 attended special masters programs.</v>
      </c>
    </row>
    <row r="105" spans="2:5" ht="17">
      <c r="B105" s="87" t="s">
        <v>755</v>
      </c>
      <c r="C105" s="88">
        <f>VLOOKUP(B105,'MSAR Data'!$C$6:$BR$156,68,FALSE)</f>
        <v>0.37423312883435583</v>
      </c>
      <c r="D105" s="88">
        <f>VLOOKUP(B105,'MSAR Data'!$C$6:$BR$156,50,FALSE)</f>
        <v>0.14000000000000001</v>
      </c>
      <c r="E105" s="86">
        <f>VLOOKUP(B105,'MSAR Data'!$C$6:$BR$156,51,FALSE)</f>
        <v>13</v>
      </c>
    </row>
    <row r="106" spans="2:5" ht="17">
      <c r="B106" s="87" t="s">
        <v>67</v>
      </c>
      <c r="C106" s="88">
        <f>VLOOKUP(B106,'MSAR Data'!$C$6:$BR$156,68,FALSE)</f>
        <v>0.37373737373737376</v>
      </c>
      <c r="D106" s="88">
        <f>VLOOKUP(B106,'MSAR Data'!$C$6:$BR$156,50,FALSE)</f>
        <v>7.0000000000000007E-2</v>
      </c>
      <c r="E106" s="86">
        <f>VLOOKUP(B106,'MSAR Data'!$C$6:$BR$156,51,FALSE)</f>
        <v>16</v>
      </c>
    </row>
    <row r="107" spans="2:5" ht="17">
      <c r="B107" s="87" t="s">
        <v>85</v>
      </c>
      <c r="C107" s="88">
        <f>VLOOKUP(B107,'MSAR Data'!$C$6:$BR$156,68,FALSE)</f>
        <v>0.37037037037037035</v>
      </c>
      <c r="D107" s="88">
        <f>VLOOKUP(B107,'MSAR Data'!$C$6:$BR$156,50,FALSE)</f>
        <v>0.11</v>
      </c>
      <c r="E107" s="86">
        <f>VLOOKUP(B107,'MSAR Data'!$C$6:$BR$156,51,FALSE)</f>
        <v>13</v>
      </c>
    </row>
    <row r="108" spans="2:5" ht="17">
      <c r="B108" s="87" t="s">
        <v>191</v>
      </c>
      <c r="C108" s="88">
        <f>VLOOKUP(B108,'MSAR Data'!$C$6:$BR$156,68,FALSE)</f>
        <v>0.36799999999999999</v>
      </c>
      <c r="D108" s="88">
        <f>VLOOKUP(B108,'MSAR Data'!$C$6:$BR$156,50,FALSE)</f>
        <v>0.1</v>
      </c>
      <c r="E108" s="86" t="str">
        <f>VLOOKUP(B108,'MSAR Data'!$C$6:$BR$156,51,FALSE)</f>
        <v>Varies each class.</v>
      </c>
    </row>
    <row r="109" spans="2:5" ht="17">
      <c r="B109" s="87" t="s">
        <v>996</v>
      </c>
      <c r="C109" s="88">
        <f>VLOOKUP(B109,'MSAR Data'!$C$6:$BR$156,68,FALSE)</f>
        <v>0.36513157894736842</v>
      </c>
      <c r="D109" s="88">
        <f>VLOOKUP(B109,'MSAR Data'!$C$6:$BR$156,50,FALSE)</f>
        <v>0.12</v>
      </c>
      <c r="E109" s="86" t="str">
        <f>VLOOKUP(B109,'MSAR Data'!$C$6:$BR$156,51,FALSE)</f>
        <v>Not Available</v>
      </c>
    </row>
    <row r="110" spans="2:5" ht="51">
      <c r="B110" s="87" t="s">
        <v>854</v>
      </c>
      <c r="C110" s="88">
        <f>VLOOKUP(B110,'MSAR Data'!$C$6:$BR$156,68,FALSE)</f>
        <v>0.359375</v>
      </c>
      <c r="D110" s="88">
        <f>VLOOKUP(B110,'MSAR Data'!$C$6:$BR$156,50,FALSE)</f>
        <v>0.11</v>
      </c>
      <c r="E110" s="86" t="str">
        <f>VLOOKUP(B110,'MSAR Data'!$C$6:$BR$156,51,FALSE)</f>
        <v>9 matriculates have completed or attended post baccalaureate programs. 3 matriculates have post baccalaureate and graduate hours. 5 matriculates have completed graduate degrees</v>
      </c>
    </row>
    <row r="111" spans="2:5" ht="17">
      <c r="B111" s="87" t="s">
        <v>995</v>
      </c>
      <c r="C111" s="88">
        <f>VLOOKUP(B111,'MSAR Data'!$C$6:$BR$156,68,FALSE)</f>
        <v>0.35772357723577236</v>
      </c>
      <c r="D111" s="88">
        <f>VLOOKUP(B111,'MSAR Data'!$C$6:$BR$156,50,FALSE)</f>
        <v>0.11</v>
      </c>
      <c r="E111" s="86" t="str">
        <f>VLOOKUP(B111,'MSAR Data'!$C$6:$BR$156,51,FALSE)</f>
        <v>Three (3) students in the Entering Class of 2021 had attended Postbaccalaureate programs.</v>
      </c>
    </row>
    <row r="112" spans="2:5" ht="17">
      <c r="B112" s="87" t="s">
        <v>900</v>
      </c>
      <c r="C112" s="88">
        <f>VLOOKUP(B112,'MSAR Data'!$C$6:$BR$156,68,FALSE)</f>
        <v>0.35616438356164382</v>
      </c>
      <c r="D112" s="88">
        <f>VLOOKUP(B112,'MSAR Data'!$C$6:$BR$156,50,FALSE)</f>
        <v>0.03</v>
      </c>
      <c r="E112" s="86" t="str">
        <f>VLOOKUP(B112,'MSAR Data'!$C$6:$BR$156,51,FALSE)</f>
        <v>Not Available</v>
      </c>
    </row>
    <row r="113" spans="2:5" ht="17">
      <c r="B113" s="87" t="s">
        <v>204</v>
      </c>
      <c r="C113" s="88">
        <f>VLOOKUP(B113,'MSAR Data'!$C$6:$BR$156,68,FALSE)</f>
        <v>0.35256410256410259</v>
      </c>
      <c r="D113" s="88">
        <f>VLOOKUP(B113,'MSAR Data'!$C$6:$BR$156,50,FALSE)</f>
        <v>0.1</v>
      </c>
      <c r="E113" s="86">
        <f>VLOOKUP(B113,'MSAR Data'!$C$6:$BR$156,51,FALSE)</f>
        <v>16</v>
      </c>
    </row>
    <row r="114" spans="2:5" ht="17">
      <c r="B114" s="87" t="s">
        <v>979</v>
      </c>
      <c r="C114" s="88">
        <f>VLOOKUP(B114,'MSAR Data'!$C$6:$BR$156,68,FALSE)</f>
        <v>0.3522012578616352</v>
      </c>
      <c r="D114" s="88">
        <f>VLOOKUP(B114,'MSAR Data'!$C$6:$BR$156,50,FALSE)</f>
        <v>0.08</v>
      </c>
      <c r="E114" s="86">
        <f>VLOOKUP(B114,'MSAR Data'!$C$6:$BR$156,51,FALSE)</f>
        <v>7</v>
      </c>
    </row>
    <row r="115" spans="2:5" ht="17">
      <c r="B115" s="87" t="s">
        <v>158</v>
      </c>
      <c r="C115" s="88">
        <f>VLOOKUP(B115,'MSAR Data'!$C$6:$BR$156,68,FALSE)</f>
        <v>0.34911242603550297</v>
      </c>
      <c r="D115" s="88">
        <f>VLOOKUP(B115,'MSAR Data'!$C$6:$BR$156,50,FALSE)</f>
        <v>0.16</v>
      </c>
      <c r="E115" s="86" t="str">
        <f>VLOOKUP(B115,'MSAR Data'!$C$6:$BR$156,51,FALSE)</f>
        <v>Not Available</v>
      </c>
    </row>
    <row r="116" spans="2:5" ht="17">
      <c r="B116" s="87" t="s">
        <v>998</v>
      </c>
      <c r="C116" s="88">
        <f>VLOOKUP(B116,'MSAR Data'!$C$6:$BR$156,68,FALSE)</f>
        <v>0.34905660377358488</v>
      </c>
      <c r="D116" s="88">
        <f>VLOOKUP(B116,'MSAR Data'!$C$6:$BR$156,50,FALSE)</f>
        <v>7.0000000000000007E-2</v>
      </c>
      <c r="E116" s="86">
        <f>VLOOKUP(B116,'MSAR Data'!$C$6:$BR$156,51,FALSE)</f>
        <v>3</v>
      </c>
    </row>
    <row r="117" spans="2:5" ht="17">
      <c r="B117" s="87" t="s">
        <v>50</v>
      </c>
      <c r="C117" s="88">
        <f>VLOOKUP(B117,'MSAR Data'!$C$6:$BR$156,68,FALSE)</f>
        <v>0.34848484848484851</v>
      </c>
      <c r="D117" s="88">
        <f>VLOOKUP(B117,'MSAR Data'!$C$6:$BR$156,50,FALSE)</f>
        <v>0.11</v>
      </c>
      <c r="E117" s="89">
        <f>VLOOKUP(B117,'MSAR Data'!$C$6:$BR$156,51,FALSE)</f>
        <v>0.25</v>
      </c>
    </row>
    <row r="118" spans="2:5" ht="17">
      <c r="B118" s="87" t="s">
        <v>999</v>
      </c>
      <c r="C118" s="88">
        <f>VLOOKUP(B118,'MSAR Data'!$C$6:$BR$156,68,FALSE)</f>
        <v>0.3482142857142857</v>
      </c>
      <c r="D118" s="88">
        <f>VLOOKUP(B118,'MSAR Data'!$C$6:$BR$156,50,FALSE)</f>
        <v>0.15</v>
      </c>
      <c r="E118" s="86" t="str">
        <f>VLOOKUP(B118,'MSAR Data'!$C$6:$BR$156,51,FALSE)</f>
        <v>Not Available</v>
      </c>
    </row>
    <row r="119" spans="2:5" ht="17">
      <c r="B119" s="87" t="s">
        <v>958</v>
      </c>
      <c r="C119" s="88">
        <f>VLOOKUP(B119,'MSAR Data'!$C$6:$BR$156,68,FALSE)</f>
        <v>0.34782608695652173</v>
      </c>
      <c r="D119" s="88">
        <f>VLOOKUP(B119,'MSAR Data'!$C$6:$BR$156,50,FALSE)</f>
        <v>0.12</v>
      </c>
      <c r="E119" s="86" t="str">
        <f>VLOOKUP(B119,'MSAR Data'!$C$6:$BR$156,51,FALSE)</f>
        <v>Not Available</v>
      </c>
    </row>
    <row r="120" spans="2:5" ht="34">
      <c r="B120" s="87" t="s">
        <v>732</v>
      </c>
      <c r="C120" s="88">
        <f>VLOOKUP(B120,'MSAR Data'!$C$6:$BR$156,68,FALSE)</f>
        <v>0.34444444444444444</v>
      </c>
      <c r="D120" s="88">
        <f>VLOOKUP(B120,'MSAR Data'!$C$6:$BR$156,50,FALSE)</f>
        <v>0.1</v>
      </c>
      <c r="E120" s="86">
        <f>VLOOKUP(B120,'MSAR Data'!$C$6:$BR$156,51,FALSE)</f>
        <v>1</v>
      </c>
    </row>
    <row r="121" spans="2:5" ht="17">
      <c r="B121" s="87" t="s">
        <v>140</v>
      </c>
      <c r="C121" s="88">
        <f>VLOOKUP(B121,'MSAR Data'!$C$6:$BR$156,68,FALSE)</f>
        <v>0.34</v>
      </c>
      <c r="D121" s="88">
        <f>VLOOKUP(B121,'MSAR Data'!$C$6:$BR$156,50,FALSE)</f>
        <v>0.17</v>
      </c>
      <c r="E121" s="86" t="str">
        <f>VLOOKUP(B121,'MSAR Data'!$C$6:$BR$156,51,FALSE)</f>
        <v>Not Available</v>
      </c>
    </row>
    <row r="122" spans="2:5" ht="17">
      <c r="B122" s="87" t="s">
        <v>814</v>
      </c>
      <c r="C122" s="88">
        <f>VLOOKUP(B122,'MSAR Data'!$C$6:$BR$156,68,FALSE)</f>
        <v>0.33571428571428569</v>
      </c>
      <c r="D122" s="88">
        <f>VLOOKUP(B122,'MSAR Data'!$C$6:$BR$156,50,FALSE)</f>
        <v>0.08</v>
      </c>
      <c r="E122" s="86">
        <f>VLOOKUP(B122,'MSAR Data'!$C$6:$BR$156,51,FALSE)</f>
        <v>18</v>
      </c>
    </row>
    <row r="123" spans="2:5" ht="17">
      <c r="B123" s="87" t="s">
        <v>174</v>
      </c>
      <c r="C123" s="88">
        <f>VLOOKUP(B123,'MSAR Data'!$C$6:$BR$156,68,FALSE)</f>
        <v>0.33333333333333331</v>
      </c>
      <c r="D123" s="88">
        <f>VLOOKUP(B123,'MSAR Data'!$C$6:$BR$156,50,FALSE)</f>
        <v>0.04</v>
      </c>
      <c r="E123" s="86">
        <f>VLOOKUP(B123,'MSAR Data'!$C$6:$BR$156,51,FALSE)</f>
        <v>2</v>
      </c>
    </row>
    <row r="124" spans="2:5" ht="17">
      <c r="B124" s="87" t="s">
        <v>223</v>
      </c>
      <c r="C124" s="88">
        <f>VLOOKUP(B124,'MSAR Data'!$C$6:$BR$156,68,FALSE)</f>
        <v>0.33333333333333331</v>
      </c>
      <c r="D124" s="88">
        <f>VLOOKUP(B124,'MSAR Data'!$C$6:$BR$156,50,FALSE)</f>
        <v>0.08</v>
      </c>
      <c r="E124" s="86">
        <f>VLOOKUP(B124,'MSAR Data'!$C$6:$BR$156,51,FALSE)</f>
        <v>10</v>
      </c>
    </row>
    <row r="125" spans="2:5" ht="17">
      <c r="B125" s="87" t="s">
        <v>654</v>
      </c>
      <c r="C125" s="88">
        <f>VLOOKUP(B125,'MSAR Data'!$C$6:$BR$156,68,FALSE)</f>
        <v>0.33333333333333331</v>
      </c>
      <c r="D125" s="88">
        <f>VLOOKUP(B125,'MSAR Data'!$C$6:$BR$156,50,FALSE)</f>
        <v>0.18</v>
      </c>
      <c r="E125" s="86" t="str">
        <f>VLOOKUP(B125,'MSAR Data'!$C$6:$BR$156,51,FALSE)</f>
        <v>Not Available</v>
      </c>
    </row>
    <row r="126" spans="2:5" ht="17">
      <c r="B126" s="87" t="s">
        <v>190</v>
      </c>
      <c r="C126" s="88">
        <f>VLOOKUP(B126,'MSAR Data'!$C$6:$BR$156,68,FALSE)</f>
        <v>0.32407407407407407</v>
      </c>
      <c r="D126" s="88">
        <f>VLOOKUP(B126,'MSAR Data'!$C$6:$BR$156,50,FALSE)</f>
        <v>0.04</v>
      </c>
      <c r="E126" s="86">
        <f>VLOOKUP(B126,'MSAR Data'!$C$6:$BR$156,51,FALSE)</f>
        <v>2</v>
      </c>
    </row>
    <row r="127" spans="2:5" ht="17">
      <c r="B127" s="87" t="s">
        <v>849</v>
      </c>
      <c r="C127" s="88">
        <f>VLOOKUP(B127,'MSAR Data'!$C$6:$BR$156,68,FALSE)</f>
        <v>0.32121212121212123</v>
      </c>
      <c r="D127" s="88">
        <f>VLOOKUP(B127,'MSAR Data'!$C$6:$BR$156,50,FALSE)</f>
        <v>0.23</v>
      </c>
      <c r="E127" s="86" t="str">
        <f>VLOOKUP(B127,'MSAR Data'!$C$6:$BR$156,51,FALSE)</f>
        <v>Not Available</v>
      </c>
    </row>
    <row r="128" spans="2:5" ht="17">
      <c r="B128" s="87" t="s">
        <v>195</v>
      </c>
      <c r="C128" s="88">
        <f>VLOOKUP(B128,'MSAR Data'!$C$6:$BR$156,68,FALSE)</f>
        <v>0.32019704433497537</v>
      </c>
      <c r="D128" s="88">
        <f>VLOOKUP(B128,'MSAR Data'!$C$6:$BR$156,50,FALSE)</f>
        <v>0.06</v>
      </c>
      <c r="E128" s="86">
        <f>VLOOKUP(B128,'MSAR Data'!$C$6:$BR$156,51,FALSE)</f>
        <v>10</v>
      </c>
    </row>
    <row r="129" spans="2:5" ht="17">
      <c r="B129" s="87" t="s">
        <v>928</v>
      </c>
      <c r="C129" s="88">
        <f>VLOOKUP(B129,'MSAR Data'!$C$6:$BR$156,68,FALSE)</f>
        <v>0.32</v>
      </c>
      <c r="D129" s="88">
        <f>VLOOKUP(B129,'MSAR Data'!$C$6:$BR$156,50,FALSE)</f>
        <v>0.13</v>
      </c>
      <c r="E129" s="86">
        <f>VLOOKUP(B129,'MSAR Data'!$C$6:$BR$156,51,FALSE)</f>
        <v>7</v>
      </c>
    </row>
    <row r="130" spans="2:5" ht="17">
      <c r="B130" s="87" t="s">
        <v>57</v>
      </c>
      <c r="C130" s="88">
        <f>VLOOKUP(B130,'MSAR Data'!$C$6:$BR$156,68,FALSE)</f>
        <v>0.31531531531531531</v>
      </c>
      <c r="D130" s="88">
        <f>VLOOKUP(B130,'MSAR Data'!$C$6:$BR$156,50,FALSE)</f>
        <v>0.13</v>
      </c>
      <c r="E130" s="86" t="str">
        <f>VLOOKUP(B130,'MSAR Data'!$C$6:$BR$156,51,FALSE)</f>
        <v>Variable</v>
      </c>
    </row>
    <row r="131" spans="2:5" ht="17">
      <c r="B131" s="87" t="s">
        <v>933</v>
      </c>
      <c r="C131" s="88">
        <f>VLOOKUP(B131,'MSAR Data'!$C$6:$BR$156,68,FALSE)</f>
        <v>0.3125</v>
      </c>
      <c r="D131" s="88">
        <f>VLOOKUP(B131,'MSAR Data'!$C$6:$BR$156,50,FALSE)</f>
        <v>0.1</v>
      </c>
      <c r="E131" s="86">
        <f>VLOOKUP(B131,'MSAR Data'!$C$6:$BR$156,51,FALSE)</f>
        <v>0</v>
      </c>
    </row>
    <row r="132" spans="2:5" ht="17">
      <c r="B132" s="87" t="s">
        <v>134</v>
      </c>
      <c r="C132" s="88">
        <f>VLOOKUP(B132,'MSAR Data'!$C$6:$BR$156,68,FALSE)</f>
        <v>0.30681818181818182</v>
      </c>
      <c r="D132" s="88">
        <f>VLOOKUP(B132,'MSAR Data'!$C$6:$BR$156,50,FALSE)</f>
        <v>0.06</v>
      </c>
      <c r="E132" s="86">
        <f>VLOOKUP(B132,'MSAR Data'!$C$6:$BR$156,51,FALSE)</f>
        <v>10</v>
      </c>
    </row>
    <row r="133" spans="2:5" ht="17">
      <c r="B133" s="87" t="s">
        <v>908</v>
      </c>
      <c r="C133" s="88">
        <f>VLOOKUP(B133,'MSAR Data'!$C$6:$BR$156,68,FALSE)</f>
        <v>0.30674846625766872</v>
      </c>
      <c r="D133" s="88">
        <f>VLOOKUP(B133,'MSAR Data'!$C$6:$BR$156,50,FALSE)</f>
        <v>7.0000000000000007E-2</v>
      </c>
      <c r="E133" s="86" t="str">
        <f>VLOOKUP(B133,'MSAR Data'!$C$6:$BR$156,51,FALSE)</f>
        <v>Not Available</v>
      </c>
    </row>
    <row r="134" spans="2:5" ht="17">
      <c r="B134" s="87" t="s">
        <v>222</v>
      </c>
      <c r="C134" s="88">
        <f>VLOOKUP(B134,'MSAR Data'!$C$6:$BR$156,68,FALSE)</f>
        <v>0.29818181818181816</v>
      </c>
      <c r="D134" s="88">
        <f>VLOOKUP(B134,'MSAR Data'!$C$6:$BR$156,50,FALSE)</f>
        <v>0.11</v>
      </c>
      <c r="E134" s="86">
        <f>VLOOKUP(B134,'MSAR Data'!$C$6:$BR$156,51,FALSE)</f>
        <v>41</v>
      </c>
    </row>
    <row r="135" spans="2:5" ht="17">
      <c r="B135" s="87" t="s">
        <v>184</v>
      </c>
      <c r="C135" s="88">
        <f>VLOOKUP(B135,'MSAR Data'!$C$6:$BR$156,68,FALSE)</f>
        <v>0.28749999999999998</v>
      </c>
      <c r="D135" s="88">
        <f>VLOOKUP(B135,'MSAR Data'!$C$6:$BR$156,50,FALSE)</f>
        <v>0.08</v>
      </c>
      <c r="E135" s="86" t="str">
        <f>VLOOKUP(B135,'MSAR Data'!$C$6:$BR$156,51,FALSE)</f>
        <v>Among our current first year students, 11 participated in PostBacc programs.</v>
      </c>
    </row>
    <row r="136" spans="2:5" ht="17">
      <c r="B136" s="87" t="s">
        <v>789</v>
      </c>
      <c r="C136" s="88">
        <f>VLOOKUP(B136,'MSAR Data'!$C$6:$BR$156,68,FALSE)</f>
        <v>0.28436018957345971</v>
      </c>
      <c r="D136" s="88">
        <f>VLOOKUP(B136,'MSAR Data'!$C$6:$BR$156,50,FALSE)</f>
        <v>0.08</v>
      </c>
      <c r="E136" s="86">
        <f>VLOOKUP(B136,'MSAR Data'!$C$6:$BR$156,51,FALSE)</f>
        <v>12</v>
      </c>
    </row>
    <row r="137" spans="2:5" ht="17">
      <c r="B137" s="87" t="s">
        <v>984</v>
      </c>
      <c r="C137" s="88">
        <f>VLOOKUP(B137,'MSAR Data'!$C$6:$BR$156,68,FALSE)</f>
        <v>0.2824858757062147</v>
      </c>
      <c r="D137" s="88">
        <f>VLOOKUP(B137,'MSAR Data'!$C$6:$BR$156,50,FALSE)</f>
        <v>0.04</v>
      </c>
      <c r="E137" s="86">
        <f>VLOOKUP(B137,'MSAR Data'!$C$6:$BR$156,51,FALSE)</f>
        <v>11</v>
      </c>
    </row>
    <row r="138" spans="2:5" ht="17">
      <c r="B138" s="87" t="s">
        <v>150</v>
      </c>
      <c r="C138" s="88">
        <f>VLOOKUP(B138,'MSAR Data'!$C$6:$BR$156,68,FALSE)</f>
        <v>0.28076923076923077</v>
      </c>
      <c r="D138" s="88">
        <f>VLOOKUP(B138,'MSAR Data'!$C$6:$BR$156,50,FALSE)</f>
        <v>0.11</v>
      </c>
      <c r="E138" s="86" t="str">
        <f>VLOOKUP(B138,'MSAR Data'!$C$6:$BR$156,51,FALSE)</f>
        <v>Not Available</v>
      </c>
    </row>
    <row r="139" spans="2:5" ht="17">
      <c r="B139" s="87" t="s">
        <v>115</v>
      </c>
      <c r="C139" s="88">
        <f>VLOOKUP(B139,'MSAR Data'!$C$6:$BR$156,68,FALSE)</f>
        <v>0.26775956284153007</v>
      </c>
      <c r="D139" s="88">
        <f>VLOOKUP(B139,'MSAR Data'!$C$6:$BR$156,50,FALSE)</f>
        <v>0.09</v>
      </c>
      <c r="E139" s="86" t="str">
        <f>VLOOKUP(B139,'MSAR Data'!$C$6:$BR$156,51,FALSE)</f>
        <v>Not Available</v>
      </c>
    </row>
    <row r="140" spans="2:5" ht="51">
      <c r="B140" s="87" t="s">
        <v>986</v>
      </c>
      <c r="C140" s="88">
        <f>VLOOKUP(B140,'MSAR Data'!$C$6:$BR$156,68,FALSE)</f>
        <v>0.26315789473684209</v>
      </c>
      <c r="D140" s="88">
        <f>VLOOKUP(B140,'MSAR Data'!$C$6:$BR$156,50,FALSE)</f>
        <v>0.08</v>
      </c>
      <c r="E140" s="86" t="str">
        <f>VLOOKUP(B140,'MSAR Data'!$C$6:$BR$156,51,FALSE)</f>
        <v>We have accepted students from both career changing and academic record enhancer post baccalaureate programs. We also accepted students who took advanced coursework outside of a formal program.</v>
      </c>
    </row>
    <row r="141" spans="2:5" ht="34">
      <c r="B141" s="87" t="s">
        <v>254</v>
      </c>
      <c r="C141" s="88">
        <f>VLOOKUP(B141,'MSAR Data'!$C$6:$BR$156,68,FALSE)</f>
        <v>0.26168224299065418</v>
      </c>
      <c r="D141" s="88">
        <f>VLOOKUP(B141,'MSAR Data'!$C$6:$BR$156,50,FALSE)</f>
        <v>0.04</v>
      </c>
      <c r="E141" s="86">
        <f>VLOOKUP(B141,'MSAR Data'!$C$6:$BR$156,51,FALSE)</f>
        <v>0</v>
      </c>
    </row>
    <row r="142" spans="2:5" ht="17">
      <c r="B142" s="87" t="s">
        <v>926</v>
      </c>
      <c r="C142" s="88">
        <f>VLOOKUP(B142,'MSAR Data'!$C$6:$BR$156,68,FALSE)</f>
        <v>0.25675675675675674</v>
      </c>
      <c r="D142" s="88">
        <f>VLOOKUP(B142,'MSAR Data'!$C$6:$BR$156,50,FALSE)</f>
        <v>7.0000000000000007E-2</v>
      </c>
      <c r="E142" s="86">
        <f>VLOOKUP(B142,'MSAR Data'!$C$6:$BR$156,51,FALSE)</f>
        <v>10</v>
      </c>
    </row>
    <row r="143" spans="2:5" ht="34">
      <c r="B143" s="87" t="s">
        <v>149</v>
      </c>
      <c r="C143" s="88">
        <f>VLOOKUP(B143,'MSAR Data'!$C$6:$BR$156,68,FALSE)</f>
        <v>0.25416666666666665</v>
      </c>
      <c r="D143" s="88">
        <f>VLOOKUP(B143,'MSAR Data'!$C$6:$BR$156,50,FALSE)</f>
        <v>0.08</v>
      </c>
      <c r="E143" s="86" t="str">
        <f>VLOOKUP(B143,'MSAR Data'!$C$6:$BR$156,51,FALSE)</f>
        <v>&gt;10</v>
      </c>
    </row>
    <row r="144" spans="2:5" ht="17">
      <c r="B144" s="87" t="s">
        <v>971</v>
      </c>
      <c r="C144" s="88">
        <f>VLOOKUP(B144,'MSAR Data'!$C$6:$BR$156,68,FALSE)</f>
        <v>0.24675324675324675</v>
      </c>
      <c r="D144" s="88">
        <f>VLOOKUP(B144,'MSAR Data'!$C$6:$BR$156,50,FALSE)</f>
        <v>0.05</v>
      </c>
      <c r="E144" s="86" t="str">
        <f>VLOOKUP(B144,'MSAR Data'!$C$6:$BR$156,51,FALSE)</f>
        <v>Not Available</v>
      </c>
    </row>
    <row r="145" spans="2:5" ht="34">
      <c r="B145" s="87" t="s">
        <v>722</v>
      </c>
      <c r="C145" s="88">
        <f>VLOOKUP(B145,'MSAR Data'!$C$6:$BR$156,68,FALSE)</f>
        <v>0.24166666666666667</v>
      </c>
      <c r="D145" s="88">
        <f>VLOOKUP(B145,'MSAR Data'!$C$6:$BR$156,50,FALSE)</f>
        <v>0.08</v>
      </c>
      <c r="E145" s="86" t="str">
        <f>VLOOKUP(B145,'MSAR Data'!$C$6:$BR$156,51,FALSE)</f>
        <v>8 - Bachelor's degree plus core science Master's degree; 9 - Bachelor's degree plus at least two full-time core science semesters</v>
      </c>
    </row>
    <row r="146" spans="2:5" ht="17">
      <c r="B146" s="87" t="s">
        <v>681</v>
      </c>
      <c r="C146" s="88">
        <f>VLOOKUP(B146,'MSAR Data'!$C$6:$BR$156,68,FALSE)</f>
        <v>0.24096385542168675</v>
      </c>
      <c r="D146" s="88">
        <f>VLOOKUP(B146,'MSAR Data'!$C$6:$BR$156,50,FALSE)</f>
        <v>0.09</v>
      </c>
      <c r="E146" s="86" t="str">
        <f>VLOOKUP(B146,'MSAR Data'!$C$6:$BR$156,51,FALSE)</f>
        <v>Not Available</v>
      </c>
    </row>
    <row r="147" spans="2:5" ht="17">
      <c r="B147" s="87" t="s">
        <v>871</v>
      </c>
      <c r="C147" s="88">
        <f>VLOOKUP(B147,'MSAR Data'!$C$6:$BR$156,68,FALSE)</f>
        <v>0.24060150375939848</v>
      </c>
      <c r="D147" s="88">
        <f>VLOOKUP(B147,'MSAR Data'!$C$6:$BR$156,50,FALSE)</f>
        <v>0.08</v>
      </c>
      <c r="E147" s="86" t="str">
        <f>VLOOKUP(B147,'MSAR Data'!$C$6:$BR$156,51,FALSE)</f>
        <v>Not Available</v>
      </c>
    </row>
    <row r="148" spans="2:5" ht="17">
      <c r="B148" s="87" t="s">
        <v>219</v>
      </c>
      <c r="C148" s="88">
        <f>VLOOKUP(B148,'MSAR Data'!$C$6:$BR$156,68,FALSE)</f>
        <v>0.2388888888888889</v>
      </c>
      <c r="D148" s="88">
        <f>VLOOKUP(B148,'MSAR Data'!$C$6:$BR$156,50,FALSE)</f>
        <v>7.0000000000000007E-2</v>
      </c>
      <c r="E148" s="86" t="str">
        <f>VLOOKUP(B148,'MSAR Data'!$C$6:$BR$156,51,FALSE)</f>
        <v>4 students</v>
      </c>
    </row>
    <row r="149" spans="2:5" ht="17">
      <c r="B149" s="87" t="s">
        <v>798</v>
      </c>
      <c r="C149" s="88">
        <f>VLOOKUP(B149,'MSAR Data'!$C$6:$BR$156,68,FALSE)</f>
        <v>0.22885572139303484</v>
      </c>
      <c r="D149" s="88">
        <f>VLOOKUP(B149,'MSAR Data'!$C$6:$BR$156,50,FALSE)</f>
        <v>0.08</v>
      </c>
      <c r="E149" s="86" t="str">
        <f>VLOOKUP(B149,'MSAR Data'!$C$6:$BR$156,51,FALSE)</f>
        <v>Not Available</v>
      </c>
    </row>
    <row r="150" spans="2:5" ht="17">
      <c r="B150" s="87" t="s">
        <v>119</v>
      </c>
      <c r="C150" s="88">
        <f>VLOOKUP(B150,'MSAR Data'!$C$6:$BR$156,68,FALSE)</f>
        <v>0.22500000000000001</v>
      </c>
      <c r="D150" s="88">
        <f>VLOOKUP(B150,'MSAR Data'!$C$6:$BR$156,50,FALSE)</f>
        <v>0.09</v>
      </c>
      <c r="E150" s="86">
        <f>VLOOKUP(B150,'MSAR Data'!$C$6:$BR$156,51,FALSE)</f>
        <v>9</v>
      </c>
    </row>
    <row r="151" spans="2:5" ht="17">
      <c r="B151" s="87" t="s">
        <v>24</v>
      </c>
      <c r="C151" s="88">
        <f>VLOOKUP(B151,'MSAR Data'!$C$6:$BR$156,68,FALSE)</f>
        <v>0.12972972972972974</v>
      </c>
      <c r="D151" s="88">
        <f>VLOOKUP(B151,'MSAR Data'!$C$6:$BR$156,50,FALSE)</f>
        <v>0.04</v>
      </c>
      <c r="E151" s="86" t="str">
        <f>VLOOKUP(B151,'MSAR Data'!$C$6:$BR$156,51,FALSE)</f>
        <v>Not Available</v>
      </c>
    </row>
    <row r="152" spans="2:5" ht="17">
      <c r="B152" s="87" t="s">
        <v>865</v>
      </c>
      <c r="C152" s="88">
        <f>VLOOKUP(B152,'MSAR Data'!$C$6:$BR$156,68,FALSE)</f>
        <v>0.1095890410958904</v>
      </c>
      <c r="D152" s="88">
        <f>VLOOKUP(B152,'MSAR Data'!$C$6:$BR$156,50,FALSE)</f>
        <v>0.02</v>
      </c>
      <c r="E152" s="86" t="str">
        <f>VLOOKUP(B152,'MSAR Data'!$C$6:$BR$156,51,FALSE)</f>
        <v>Not Available</v>
      </c>
    </row>
  </sheetData>
  <sortState xmlns:xlrd2="http://schemas.microsoft.com/office/spreadsheetml/2017/richdata2" ref="B3:E152">
    <sortCondition descending="1" ref="C3:C152"/>
  </sortState>
  <conditionalFormatting sqref="C3:C152">
    <cfRule type="colorScale" priority="2">
      <colorScale>
        <cfvo type="min"/>
        <cfvo type="percentile" val="50"/>
        <cfvo type="max"/>
        <color rgb="FFF8696B"/>
        <color rgb="FFFFEB84"/>
        <color rgb="FF63BE7B"/>
      </colorScale>
    </cfRule>
  </conditionalFormatting>
  <conditionalFormatting sqref="D3:D152">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C6D9C-A2E3-7C46-A0A3-CCE32EFBEB12}">
  <dimension ref="B2:E152"/>
  <sheetViews>
    <sheetView zoomScale="80" zoomScaleNormal="80" workbookViewId="0">
      <selection activeCell="B2" sqref="B2"/>
    </sheetView>
  </sheetViews>
  <sheetFormatPr baseColWidth="10" defaultRowHeight="16"/>
  <cols>
    <col min="2" max="2" width="66.83203125" customWidth="1"/>
    <col min="3" max="3" width="21.83203125" customWidth="1"/>
    <col min="4" max="4" width="22" customWidth="1"/>
    <col min="5" max="5" width="79.83203125" customWidth="1"/>
  </cols>
  <sheetData>
    <row r="2" spans="2:5" ht="51">
      <c r="B2" s="81" t="s">
        <v>100</v>
      </c>
      <c r="C2" s="82" t="s">
        <v>1262</v>
      </c>
      <c r="D2" s="82" t="s">
        <v>289</v>
      </c>
      <c r="E2" s="82" t="s">
        <v>288</v>
      </c>
    </row>
    <row r="3" spans="2:5" ht="17">
      <c r="B3" s="87" t="s">
        <v>0</v>
      </c>
      <c r="C3" s="88">
        <f>VLOOKUP(B3,'MSAR Data'!$C$6:$BR$156,68,FALSE)</f>
        <v>0.44055944055944057</v>
      </c>
      <c r="D3" s="88">
        <f>VLOOKUP(B3,'MSAR Data'!$C$6:$BR$156,50,FALSE)</f>
        <v>0.17</v>
      </c>
      <c r="E3" s="86">
        <f>VLOOKUP(B3,'MSAR Data'!$C$6:$BR$156,51,FALSE)</f>
        <v>2</v>
      </c>
    </row>
    <row r="4" spans="2:5" ht="17">
      <c r="B4" s="87" t="s">
        <v>18</v>
      </c>
      <c r="C4" s="88">
        <f>VLOOKUP(B4,'MSAR Data'!$C$6:$BR$156,68,FALSE)</f>
        <v>0.42076502732240439</v>
      </c>
      <c r="D4" s="88">
        <f>VLOOKUP(B4,'MSAR Data'!$C$6:$BR$156,50,FALSE)</f>
        <v>7.0000000000000007E-2</v>
      </c>
      <c r="E4" s="86" t="str">
        <f>VLOOKUP(B4,'MSAR Data'!$C$6:$BR$156,51,FALSE)</f>
        <v>22 students have entered with 9 or more post-bac credit hours</v>
      </c>
    </row>
    <row r="5" spans="2:5" ht="17">
      <c r="B5" s="87" t="s">
        <v>24</v>
      </c>
      <c r="C5" s="88">
        <f>VLOOKUP(B5,'MSAR Data'!$C$6:$BR$156,68,FALSE)</f>
        <v>0.12972972972972974</v>
      </c>
      <c r="D5" s="88">
        <f>VLOOKUP(B5,'MSAR Data'!$C$6:$BR$156,50,FALSE)</f>
        <v>0.04</v>
      </c>
      <c r="E5" s="86" t="str">
        <f>VLOOKUP(B5,'MSAR Data'!$C$6:$BR$156,51,FALSE)</f>
        <v>Not Available</v>
      </c>
    </row>
    <row r="6" spans="2:5" ht="34">
      <c r="B6" s="87" t="s">
        <v>29</v>
      </c>
      <c r="C6" s="88">
        <f>VLOOKUP(B6,'MSAR Data'!$C$6:$BR$156,68,FALSE)</f>
        <v>0.38410596026490068</v>
      </c>
      <c r="D6" s="88">
        <f>VLOOKUP(B6,'MSAR Data'!$C$6:$BR$156,50,FALSE)</f>
        <v>0.23</v>
      </c>
      <c r="E6" s="86" t="str">
        <f>VLOOKUP(B6,'MSAR Data'!$C$6:$BR$156,51,FALSE)</f>
        <v>There is neither a cap, nor a quota. There are typically 15-25 graduates of post-bac premed programs in each class.</v>
      </c>
    </row>
    <row r="7" spans="2:5" ht="17">
      <c r="B7" s="87" t="s">
        <v>33</v>
      </c>
      <c r="C7" s="88">
        <f>VLOOKUP(B7,'MSAR Data'!$C$6:$BR$156,68,FALSE)</f>
        <v>0.72093023255813948</v>
      </c>
      <c r="D7" s="88">
        <f>VLOOKUP(B7,'MSAR Data'!$C$6:$BR$156,50,FALSE)</f>
        <v>0.37</v>
      </c>
      <c r="E7" s="86" t="str">
        <f>VLOOKUP(B7,'MSAR Data'!$C$6:$BR$156,51,FALSE)</f>
        <v>Not Available</v>
      </c>
    </row>
    <row r="8" spans="2:5" ht="17">
      <c r="B8" s="87" t="s">
        <v>35</v>
      </c>
      <c r="C8" s="88">
        <f>VLOOKUP(B8,'MSAR Data'!$C$6:$BR$156,68,FALSE)</f>
        <v>0.50909090909090904</v>
      </c>
      <c r="D8" s="88">
        <f>VLOOKUP(B8,'MSAR Data'!$C$6:$BR$156,50,FALSE)</f>
        <v>0.21</v>
      </c>
      <c r="E8" s="86">
        <f>VLOOKUP(B8,'MSAR Data'!$C$6:$BR$156,51,FALSE)</f>
        <v>5</v>
      </c>
    </row>
    <row r="9" spans="2:5" ht="17">
      <c r="B9" s="87" t="s">
        <v>38</v>
      </c>
      <c r="C9" s="88">
        <f>VLOOKUP(B9,'MSAR Data'!$C$6:$BR$156,68,FALSE)</f>
        <v>0.61240310077519378</v>
      </c>
      <c r="D9" s="88">
        <f>VLOOKUP(B9,'MSAR Data'!$C$6:$BR$156,50,FALSE)</f>
        <v>0.19</v>
      </c>
      <c r="E9" s="86" t="str">
        <f>VLOOKUP(B9,'MSAR Data'!$C$6:$BR$156,51,FALSE)</f>
        <v>Not Available</v>
      </c>
    </row>
    <row r="10" spans="2:5" ht="17">
      <c r="B10" s="87" t="s">
        <v>41</v>
      </c>
      <c r="C10" s="88">
        <f>VLOOKUP(B10,'MSAR Data'!$C$6:$BR$156,68,FALSE)</f>
        <v>0.51063829787234039</v>
      </c>
      <c r="D10" s="88">
        <f>VLOOKUP(B10,'MSAR Data'!$C$6:$BR$156,50,FALSE)</f>
        <v>0.32</v>
      </c>
      <c r="E10" s="86" t="str">
        <f>VLOOKUP(B10,'MSAR Data'!$C$6:$BR$156,51,FALSE)</f>
        <v>Not Available</v>
      </c>
    </row>
    <row r="11" spans="2:5" ht="34">
      <c r="B11" s="87" t="s">
        <v>46</v>
      </c>
      <c r="C11" s="88">
        <f>VLOOKUP(B11,'MSAR Data'!$C$6:$BR$156,68,FALSE)</f>
        <v>0.38425925925925924</v>
      </c>
      <c r="D11" s="88">
        <f>VLOOKUP(B11,'MSAR Data'!$C$6:$BR$156,50,FALSE)</f>
        <v>0.12</v>
      </c>
      <c r="E11" s="86" t="str">
        <f>VLOOKUP(B11,'MSAR Data'!$C$6:$BR$156,51,FALSE)</f>
        <v>22 total from programs @ Wash U, Harvard Ext, Berkeley Ext, UCLA Ext, Cal St. Fullerton, U Washington, Florida Atlantic, Iowa St., CWRU PRIME, NYU, Northwestern, Penn</v>
      </c>
    </row>
    <row r="12" spans="2:5" ht="17">
      <c r="B12" s="87" t="s">
        <v>48</v>
      </c>
      <c r="C12" s="88">
        <f>VLOOKUP(B12,'MSAR Data'!$C$6:$BR$156,68,FALSE)</f>
        <v>0.57692307692307687</v>
      </c>
      <c r="D12" s="88">
        <f>VLOOKUP(B12,'MSAR Data'!$C$6:$BR$156,50,FALSE)</f>
        <v>0.22</v>
      </c>
      <c r="E12" s="86" t="str">
        <f>VLOOKUP(B12,'MSAR Data'!$C$6:$BR$156,51,FALSE)</f>
        <v>17% of entering students have taken at least 3 graduate/PostBacc courses</v>
      </c>
    </row>
    <row r="13" spans="2:5" ht="17">
      <c r="B13" s="87" t="s">
        <v>50</v>
      </c>
      <c r="C13" s="88">
        <f>VLOOKUP(B13,'MSAR Data'!$C$6:$BR$156,68,FALSE)</f>
        <v>0.34848484848484851</v>
      </c>
      <c r="D13" s="88">
        <f>VLOOKUP(B13,'MSAR Data'!$C$6:$BR$156,50,FALSE)</f>
        <v>0.11</v>
      </c>
      <c r="E13" s="89">
        <f>VLOOKUP(B13,'MSAR Data'!$C$6:$BR$156,51,FALSE)</f>
        <v>0.25</v>
      </c>
    </row>
    <row r="14" spans="2:5" ht="17">
      <c r="B14" s="87" t="s">
        <v>53</v>
      </c>
      <c r="C14" s="88">
        <f>VLOOKUP(B14,'MSAR Data'!$C$6:$BR$156,68,FALSE)</f>
        <v>0.54255319148936165</v>
      </c>
      <c r="D14" s="88">
        <f>VLOOKUP(B14,'MSAR Data'!$C$6:$BR$156,50,FALSE)</f>
        <v>0.3</v>
      </c>
      <c r="E14" s="86" t="str">
        <f>VLOOKUP(B14,'MSAR Data'!$C$6:$BR$156,51,FALSE)</f>
        <v>Not Available</v>
      </c>
    </row>
    <row r="15" spans="2:5" ht="17">
      <c r="B15" s="87" t="s">
        <v>55</v>
      </c>
      <c r="C15" s="88">
        <f>VLOOKUP(B15,'MSAR Data'!$C$6:$BR$156,68,FALSE)</f>
        <v>0.45652173913043476</v>
      </c>
      <c r="D15" s="88">
        <f>VLOOKUP(B15,'MSAR Data'!$C$6:$BR$156,50,FALSE)</f>
        <v>0.13</v>
      </c>
      <c r="E15" s="86">
        <f>VLOOKUP(B15,'MSAR Data'!$C$6:$BR$156,51,FALSE)</f>
        <v>36</v>
      </c>
    </row>
    <row r="16" spans="2:5" ht="17">
      <c r="B16" s="87" t="s">
        <v>57</v>
      </c>
      <c r="C16" s="88">
        <f>VLOOKUP(B16,'MSAR Data'!$C$6:$BR$156,68,FALSE)</f>
        <v>0.31531531531531531</v>
      </c>
      <c r="D16" s="88">
        <f>VLOOKUP(B16,'MSAR Data'!$C$6:$BR$156,50,FALSE)</f>
        <v>0.13</v>
      </c>
      <c r="E16" s="86" t="str">
        <f>VLOOKUP(B16,'MSAR Data'!$C$6:$BR$156,51,FALSE)</f>
        <v>Variable</v>
      </c>
    </row>
    <row r="17" spans="2:5" ht="17">
      <c r="B17" s="87" t="s">
        <v>59</v>
      </c>
      <c r="C17" s="88">
        <f>VLOOKUP(B17,'MSAR Data'!$C$6:$BR$156,68,FALSE)</f>
        <v>0.43913043478260871</v>
      </c>
      <c r="D17" s="88">
        <f>VLOOKUP(B17,'MSAR Data'!$C$6:$BR$156,50,FALSE)</f>
        <v>0.13</v>
      </c>
      <c r="E17" s="89">
        <f>VLOOKUP(B17,'MSAR Data'!$C$6:$BR$156,51,FALSE)</f>
        <v>0.05</v>
      </c>
    </row>
    <row r="18" spans="2:5" ht="17">
      <c r="B18" s="87" t="s">
        <v>67</v>
      </c>
      <c r="C18" s="88">
        <f>VLOOKUP(B18,'MSAR Data'!$C$6:$BR$156,68,FALSE)</f>
        <v>0.37373737373737376</v>
      </c>
      <c r="D18" s="88">
        <f>VLOOKUP(B18,'MSAR Data'!$C$6:$BR$156,50,FALSE)</f>
        <v>7.0000000000000007E-2</v>
      </c>
      <c r="E18" s="86">
        <f>VLOOKUP(B18,'MSAR Data'!$C$6:$BR$156,51,FALSE)</f>
        <v>16</v>
      </c>
    </row>
    <row r="19" spans="2:5" ht="17">
      <c r="B19" s="87" t="s">
        <v>69</v>
      </c>
      <c r="C19" s="88">
        <f>VLOOKUP(B19,'MSAR Data'!$C$6:$BR$156,68,FALSE)</f>
        <v>0.50495049504950495</v>
      </c>
      <c r="D19" s="88">
        <f>VLOOKUP(B19,'MSAR Data'!$C$6:$BR$156,50,FALSE)</f>
        <v>0.3</v>
      </c>
      <c r="E19" s="86">
        <f>VLOOKUP(B19,'MSAR Data'!$C$6:$BR$156,51,FALSE)</f>
        <v>0.1</v>
      </c>
    </row>
    <row r="20" spans="2:5" ht="17">
      <c r="B20" s="87" t="s">
        <v>72</v>
      </c>
      <c r="C20" s="88">
        <f>VLOOKUP(B20,'MSAR Data'!$C$6:$BR$156,68,FALSE)</f>
        <v>0.43902439024390244</v>
      </c>
      <c r="D20" s="88">
        <f>VLOOKUP(B20,'MSAR Data'!$C$6:$BR$156,50,FALSE)</f>
        <v>0.13</v>
      </c>
      <c r="E20" s="86" t="str">
        <f>VLOOKUP(B20,'MSAR Data'!$C$6:$BR$156,51,FALSE)</f>
        <v>Not Available</v>
      </c>
    </row>
    <row r="21" spans="2:5" ht="17">
      <c r="B21" s="87" t="s">
        <v>74</v>
      </c>
      <c r="C21" s="88">
        <f>VLOOKUP(B21,'MSAR Data'!$C$6:$BR$156,68,FALSE)</f>
        <v>0.52500000000000002</v>
      </c>
      <c r="D21" s="88">
        <f>VLOOKUP(B21,'MSAR Data'!$C$6:$BR$156,50,FALSE)</f>
        <v>0.11</v>
      </c>
      <c r="E21" s="86" t="str">
        <f>VLOOKUP(B21,'MSAR Data'!$C$6:$BR$156,51,FALSE)</f>
        <v>Not Available</v>
      </c>
    </row>
    <row r="22" spans="2:5" ht="17">
      <c r="B22" s="87" t="s">
        <v>79</v>
      </c>
      <c r="C22" s="88">
        <f>VLOOKUP(B22,'MSAR Data'!$C$6:$BR$156,68,FALSE)</f>
        <v>0.50993377483443714</v>
      </c>
      <c r="D22" s="88">
        <f>VLOOKUP(B22,'MSAR Data'!$C$6:$BR$156,50,FALSE)</f>
        <v>0.3</v>
      </c>
      <c r="E22" s="86" t="str">
        <f>VLOOKUP(B22,'MSAR Data'!$C$6:$BR$156,51,FALSE)</f>
        <v>Not Available</v>
      </c>
    </row>
    <row r="23" spans="2:5" ht="17">
      <c r="B23" s="87" t="s">
        <v>83</v>
      </c>
      <c r="C23" s="88">
        <f>VLOOKUP(B23,'MSAR Data'!$C$6:$BR$156,68,FALSE)</f>
        <v>0.5467625899280576</v>
      </c>
      <c r="D23" s="88">
        <f>VLOOKUP(B23,'MSAR Data'!$C$6:$BR$156,50,FALSE)</f>
        <v>0.18</v>
      </c>
      <c r="E23" s="86">
        <f>VLOOKUP(B23,'MSAR Data'!$C$6:$BR$156,51,FALSE)</f>
        <v>18</v>
      </c>
    </row>
    <row r="24" spans="2:5" ht="17">
      <c r="B24" s="87" t="s">
        <v>85</v>
      </c>
      <c r="C24" s="88">
        <f>VLOOKUP(B24,'MSAR Data'!$C$6:$BR$156,68,FALSE)</f>
        <v>0.37037037037037035</v>
      </c>
      <c r="D24" s="88">
        <f>VLOOKUP(B24,'MSAR Data'!$C$6:$BR$156,50,FALSE)</f>
        <v>0.11</v>
      </c>
      <c r="E24" s="86">
        <f>VLOOKUP(B24,'MSAR Data'!$C$6:$BR$156,51,FALSE)</f>
        <v>13</v>
      </c>
    </row>
    <row r="25" spans="2:5" ht="17">
      <c r="B25" s="87" t="s">
        <v>88</v>
      </c>
      <c r="C25" s="88">
        <f>VLOOKUP(B25,'MSAR Data'!$C$6:$BR$156,68,FALSE)</f>
        <v>0.45</v>
      </c>
      <c r="D25" s="88">
        <f>VLOOKUP(B25,'MSAR Data'!$C$6:$BR$156,50,FALSE)</f>
        <v>0.15</v>
      </c>
      <c r="E25" s="86" t="str">
        <f>VLOOKUP(B25,'MSAR Data'!$C$6:$BR$156,51,FALSE)</f>
        <v>Not Available</v>
      </c>
    </row>
    <row r="26" spans="2:5" ht="17">
      <c r="B26" s="87" t="s">
        <v>91</v>
      </c>
      <c r="C26" s="88">
        <f>VLOOKUP(B26,'MSAR Data'!$C$6:$BR$156,68,FALSE)</f>
        <v>0.7021276595744681</v>
      </c>
      <c r="D26" s="88">
        <f>VLOOKUP(B26,'MSAR Data'!$C$6:$BR$156,50,FALSE)</f>
        <v>0.19</v>
      </c>
      <c r="E26" s="86">
        <f>VLOOKUP(B26,'MSAR Data'!$C$6:$BR$156,51,FALSE)</f>
        <v>1</v>
      </c>
    </row>
    <row r="27" spans="2:5" ht="17">
      <c r="B27" s="87" t="s">
        <v>94</v>
      </c>
      <c r="C27" s="88">
        <f>VLOOKUP(B27,'MSAR Data'!$C$6:$BR$156,68,FALSE)</f>
        <v>0.67391304347826086</v>
      </c>
      <c r="D27" s="88">
        <f>VLOOKUP(B27,'MSAR Data'!$C$6:$BR$156,50,FALSE)</f>
        <v>0.17</v>
      </c>
      <c r="E27" s="86">
        <f>VLOOKUP(B27,'MSAR Data'!$C$6:$BR$156,51,FALSE)</f>
        <v>13</v>
      </c>
    </row>
    <row r="28" spans="2:5" ht="17">
      <c r="B28" s="87" t="s">
        <v>97</v>
      </c>
      <c r="C28" s="88">
        <f>VLOOKUP(B28,'MSAR Data'!$C$6:$BR$156,68,FALSE)</f>
        <v>0.48245614035087719</v>
      </c>
      <c r="D28" s="88">
        <f>VLOOKUP(B28,'MSAR Data'!$C$6:$BR$156,50,FALSE)</f>
        <v>0.24</v>
      </c>
      <c r="E28" s="86" t="str">
        <f>VLOOKUP(B28,'MSAR Data'!$C$6:$BR$156,51,FALSE)</f>
        <v>Not Available</v>
      </c>
    </row>
    <row r="29" spans="2:5" ht="17">
      <c r="B29" s="87" t="s">
        <v>102</v>
      </c>
      <c r="C29" s="88">
        <f>VLOOKUP(B29,'MSAR Data'!$C$6:$BR$156,68,FALSE)</f>
        <v>0.56830601092896171</v>
      </c>
      <c r="D29" s="88">
        <f>VLOOKUP(B29,'MSAR Data'!$C$6:$BR$156,50,FALSE)</f>
        <v>0.16</v>
      </c>
      <c r="E29" s="86" t="str">
        <f>VLOOKUP(B29,'MSAR Data'!$C$6:$BR$156,51,FALSE)</f>
        <v>Not Available</v>
      </c>
    </row>
    <row r="30" spans="2:5" ht="17">
      <c r="B30" s="87" t="s">
        <v>106</v>
      </c>
      <c r="C30" s="88">
        <f>VLOOKUP(B30,'MSAR Data'!$C$6:$BR$156,68,FALSE)</f>
        <v>0.56157635467980294</v>
      </c>
      <c r="D30" s="88">
        <f>VLOOKUP(B30,'MSAR Data'!$C$6:$BR$156,50,FALSE)</f>
        <v>0.32</v>
      </c>
      <c r="E30" s="86" t="str">
        <f>VLOOKUP(B30,'MSAR Data'!$C$6:$BR$156,51,FALSE)</f>
        <v>Not Available</v>
      </c>
    </row>
    <row r="31" spans="2:5" ht="17">
      <c r="B31" s="87" t="s">
        <v>107</v>
      </c>
      <c r="C31" s="88">
        <f>VLOOKUP(B31,'MSAR Data'!$C$6:$BR$156,68,FALSE)</f>
        <v>0.52229299363057324</v>
      </c>
      <c r="D31" s="88">
        <f>VLOOKUP(B31,'MSAR Data'!$C$6:$BR$156,50,FALSE)</f>
        <v>0.14000000000000001</v>
      </c>
      <c r="E31" s="86" t="str">
        <f>VLOOKUP(B31,'MSAR Data'!$C$6:$BR$156,51,FALSE)</f>
        <v>Not Available</v>
      </c>
    </row>
    <row r="32" spans="2:5" ht="17">
      <c r="B32" s="87" t="s">
        <v>111</v>
      </c>
      <c r="C32" s="88">
        <f>VLOOKUP(B32,'MSAR Data'!$C$6:$BR$156,68,FALSE)</f>
        <v>0.5</v>
      </c>
      <c r="D32" s="88">
        <f>VLOOKUP(B32,'MSAR Data'!$C$6:$BR$156,50,FALSE)</f>
        <v>0.23</v>
      </c>
      <c r="E32" s="86" t="str">
        <f>VLOOKUP(B32,'MSAR Data'!$C$6:$BR$156,51,FALSE)</f>
        <v>Not Available</v>
      </c>
    </row>
    <row r="33" spans="2:5" ht="17">
      <c r="B33" s="87" t="s">
        <v>112</v>
      </c>
      <c r="C33" s="88">
        <f>VLOOKUP(B33,'MSAR Data'!$C$6:$BR$156,68,FALSE)</f>
        <v>0.56557377049180324</v>
      </c>
      <c r="D33" s="88">
        <f>VLOOKUP(B33,'MSAR Data'!$C$6:$BR$156,50,FALSE)</f>
        <v>0.34</v>
      </c>
      <c r="E33" s="86">
        <f>VLOOKUP(B33,'MSAR Data'!$C$6:$BR$156,51,FALSE)</f>
        <v>27</v>
      </c>
    </row>
    <row r="34" spans="2:5" ht="17">
      <c r="B34" s="87" t="s">
        <v>113</v>
      </c>
      <c r="C34" s="88">
        <f>VLOOKUP(B34,'MSAR Data'!$C$6:$BR$156,68,FALSE)</f>
        <v>0.43333333333333335</v>
      </c>
      <c r="D34" s="88">
        <f>VLOOKUP(B34,'MSAR Data'!$C$6:$BR$156,50,FALSE)</f>
        <v>7.0000000000000007E-2</v>
      </c>
      <c r="E34" s="86" t="str">
        <f>VLOOKUP(B34,'MSAR Data'!$C$6:$BR$156,51,FALSE)</f>
        <v>12 students entering in 2021 indicated they attended a formal Postbaccalaureate program</v>
      </c>
    </row>
    <row r="35" spans="2:5" ht="17">
      <c r="B35" s="87" t="s">
        <v>115</v>
      </c>
      <c r="C35" s="88">
        <f>VLOOKUP(B35,'MSAR Data'!$C$6:$BR$156,68,FALSE)</f>
        <v>0.26775956284153007</v>
      </c>
      <c r="D35" s="88">
        <f>VLOOKUP(B35,'MSAR Data'!$C$6:$BR$156,50,FALSE)</f>
        <v>0.09</v>
      </c>
      <c r="E35" s="86" t="str">
        <f>VLOOKUP(B35,'MSAR Data'!$C$6:$BR$156,51,FALSE)</f>
        <v>Not Available</v>
      </c>
    </row>
    <row r="36" spans="2:5" ht="34">
      <c r="B36" s="87" t="s">
        <v>117</v>
      </c>
      <c r="C36" s="88">
        <f>VLOOKUP(B36,'MSAR Data'!$C$6:$BR$156,68,FALSE)</f>
        <v>0.49456521739130432</v>
      </c>
      <c r="D36" s="88">
        <f>VLOOKUP(B36,'MSAR Data'!$C$6:$BR$156,50,FALSE)</f>
        <v>0.2</v>
      </c>
      <c r="E36" s="86">
        <f>VLOOKUP(B36,'MSAR Data'!$C$6:$BR$156,51,FALSE)</f>
        <v>4</v>
      </c>
    </row>
    <row r="37" spans="2:5" ht="17">
      <c r="B37" s="87" t="s">
        <v>119</v>
      </c>
      <c r="C37" s="88">
        <f>VLOOKUP(B37,'MSAR Data'!$C$6:$BR$156,68,FALSE)</f>
        <v>0.22500000000000001</v>
      </c>
      <c r="D37" s="88">
        <f>VLOOKUP(B37,'MSAR Data'!$C$6:$BR$156,50,FALSE)</f>
        <v>0.09</v>
      </c>
      <c r="E37" s="86">
        <f>VLOOKUP(B37,'MSAR Data'!$C$6:$BR$156,51,FALSE)</f>
        <v>9</v>
      </c>
    </row>
    <row r="38" spans="2:5" ht="17">
      <c r="B38" s="87" t="s">
        <v>122</v>
      </c>
      <c r="C38" s="88">
        <f>VLOOKUP(B38,'MSAR Data'!$C$6:$BR$156,68,FALSE)</f>
        <v>0.56000000000000005</v>
      </c>
      <c r="D38" s="88">
        <f>VLOOKUP(B38,'MSAR Data'!$C$6:$BR$156,50,FALSE)</f>
        <v>0.14000000000000001</v>
      </c>
      <c r="E38" s="86" t="str">
        <f>VLOOKUP(B38,'MSAR Data'!$C$6:$BR$156,51,FALSE)</f>
        <v>Not Available</v>
      </c>
    </row>
    <row r="39" spans="2:5" ht="17">
      <c r="B39" s="87" t="s">
        <v>124</v>
      </c>
      <c r="C39" s="88">
        <f>VLOOKUP(B39,'MSAR Data'!$C$6:$BR$156,68,FALSE)</f>
        <v>0.42473118279569894</v>
      </c>
      <c r="D39" s="88">
        <f>VLOOKUP(B39,'MSAR Data'!$C$6:$BR$156,50,FALSE)</f>
        <v>0.09</v>
      </c>
      <c r="E39" s="89">
        <f>VLOOKUP(B39,'MSAR Data'!$C$6:$BR$156,51,FALSE)</f>
        <v>0.04</v>
      </c>
    </row>
    <row r="40" spans="2:5" ht="17">
      <c r="B40" s="87" t="s">
        <v>128</v>
      </c>
      <c r="C40" s="88">
        <f>VLOOKUP(B40,'MSAR Data'!$C$6:$BR$156,68,FALSE)</f>
        <v>0.48333333333333334</v>
      </c>
      <c r="D40" s="88">
        <f>VLOOKUP(B40,'MSAR Data'!$C$6:$BR$156,50,FALSE)</f>
        <v>7.0000000000000007E-2</v>
      </c>
      <c r="E40" s="86" t="str">
        <f>VLOOKUP(B40,'MSAR Data'!$C$6:$BR$156,51,FALSE)</f>
        <v>Not Available</v>
      </c>
    </row>
    <row r="41" spans="2:5" ht="17">
      <c r="B41" s="87" t="s">
        <v>132</v>
      </c>
      <c r="C41" s="88">
        <f>VLOOKUP(B41,'MSAR Data'!$C$6:$BR$156,68,FALSE)</f>
        <v>0.45205479452054792</v>
      </c>
      <c r="D41" s="88">
        <f>VLOOKUP(B41,'MSAR Data'!$C$6:$BR$156,50,FALSE)</f>
        <v>0.12</v>
      </c>
      <c r="E41" s="86">
        <f>VLOOKUP(B41,'MSAR Data'!$C$6:$BR$156,51,FALSE)</f>
        <v>39</v>
      </c>
    </row>
    <row r="42" spans="2:5" ht="17">
      <c r="B42" s="87" t="s">
        <v>134</v>
      </c>
      <c r="C42" s="88">
        <f>VLOOKUP(B42,'MSAR Data'!$C$6:$BR$156,68,FALSE)</f>
        <v>0.30681818181818182</v>
      </c>
      <c r="D42" s="88">
        <f>VLOOKUP(B42,'MSAR Data'!$C$6:$BR$156,50,FALSE)</f>
        <v>0.06</v>
      </c>
      <c r="E42" s="86">
        <f>VLOOKUP(B42,'MSAR Data'!$C$6:$BR$156,51,FALSE)</f>
        <v>10</v>
      </c>
    </row>
    <row r="43" spans="2:5" ht="17">
      <c r="B43" s="87" t="s">
        <v>137</v>
      </c>
      <c r="C43" s="88">
        <f>VLOOKUP(B43,'MSAR Data'!$C$6:$BR$156,68,FALSE)</f>
        <v>0.38541666666666669</v>
      </c>
      <c r="D43" s="88">
        <f>VLOOKUP(B43,'MSAR Data'!$C$6:$BR$156,50,FALSE)</f>
        <v>0.22</v>
      </c>
      <c r="E43" s="86" t="str">
        <f>VLOOKUP(B43,'MSAR Data'!$C$6:$BR$156,51,FALSE)</f>
        <v>Not Available</v>
      </c>
    </row>
    <row r="44" spans="2:5" ht="17">
      <c r="B44" s="87" t="s">
        <v>140</v>
      </c>
      <c r="C44" s="88">
        <f>VLOOKUP(B44,'MSAR Data'!$C$6:$BR$156,68,FALSE)</f>
        <v>0.34</v>
      </c>
      <c r="D44" s="88">
        <f>VLOOKUP(B44,'MSAR Data'!$C$6:$BR$156,50,FALSE)</f>
        <v>0.17</v>
      </c>
      <c r="E44" s="86" t="str">
        <f>VLOOKUP(B44,'MSAR Data'!$C$6:$BR$156,51,FALSE)</f>
        <v>Not Available</v>
      </c>
    </row>
    <row r="45" spans="2:5" ht="17">
      <c r="B45" s="87" t="s">
        <v>142</v>
      </c>
      <c r="C45" s="88">
        <f>VLOOKUP(B45,'MSAR Data'!$C$6:$BR$156,68,FALSE)</f>
        <v>0.55882352941176472</v>
      </c>
      <c r="D45" s="88">
        <f>VLOOKUP(B45,'MSAR Data'!$C$6:$BR$156,50,FALSE)</f>
        <v>0.21</v>
      </c>
      <c r="E45" s="86">
        <f>VLOOKUP(B45,'MSAR Data'!$C$6:$BR$156,51,FALSE)</f>
        <v>37</v>
      </c>
    </row>
    <row r="46" spans="2:5" ht="17">
      <c r="B46" s="87" t="s">
        <v>144</v>
      </c>
      <c r="C46" s="88">
        <f>VLOOKUP(B46,'MSAR Data'!$C$6:$BR$156,68,FALSE)</f>
        <v>0.38750000000000001</v>
      </c>
      <c r="D46" s="88">
        <f>VLOOKUP(B46,'MSAR Data'!$C$6:$BR$156,50,FALSE)</f>
        <v>0.24</v>
      </c>
      <c r="E46" s="86">
        <f>VLOOKUP(B46,'MSAR Data'!$C$6:$BR$156,51,FALSE)</f>
        <v>22</v>
      </c>
    </row>
    <row r="47" spans="2:5" ht="17">
      <c r="B47" s="87" t="s">
        <v>147</v>
      </c>
      <c r="C47" s="88">
        <f>VLOOKUP(B47,'MSAR Data'!$C$6:$BR$156,68,FALSE)</f>
        <v>0.46226415094339623</v>
      </c>
      <c r="D47" s="88">
        <f>VLOOKUP(B47,'MSAR Data'!$C$6:$BR$156,50,FALSE)</f>
        <v>0.13</v>
      </c>
      <c r="E47" s="86">
        <f>VLOOKUP(B47,'MSAR Data'!$C$6:$BR$156,51,FALSE)</f>
        <v>14</v>
      </c>
    </row>
    <row r="48" spans="2:5" ht="34">
      <c r="B48" s="87" t="s">
        <v>149</v>
      </c>
      <c r="C48" s="88">
        <f>VLOOKUP(B48,'MSAR Data'!$C$6:$BR$156,68,FALSE)</f>
        <v>0.25416666666666665</v>
      </c>
      <c r="D48" s="88">
        <f>VLOOKUP(B48,'MSAR Data'!$C$6:$BR$156,50,FALSE)</f>
        <v>0.08</v>
      </c>
      <c r="E48" s="86" t="str">
        <f>VLOOKUP(B48,'MSAR Data'!$C$6:$BR$156,51,FALSE)</f>
        <v>&gt;10</v>
      </c>
    </row>
    <row r="49" spans="2:5" ht="17">
      <c r="B49" s="87" t="s">
        <v>150</v>
      </c>
      <c r="C49" s="88">
        <f>VLOOKUP(B49,'MSAR Data'!$C$6:$BR$156,68,FALSE)</f>
        <v>0.28076923076923077</v>
      </c>
      <c r="D49" s="88">
        <f>VLOOKUP(B49,'MSAR Data'!$C$6:$BR$156,50,FALSE)</f>
        <v>0.11</v>
      </c>
      <c r="E49" s="86" t="str">
        <f>VLOOKUP(B49,'MSAR Data'!$C$6:$BR$156,51,FALSE)</f>
        <v>Not Available</v>
      </c>
    </row>
    <row r="50" spans="2:5" ht="17">
      <c r="B50" s="87" t="s">
        <v>154</v>
      </c>
      <c r="C50" s="88">
        <f>VLOOKUP(B50,'MSAR Data'!$C$6:$BR$156,68,FALSE)</f>
        <v>0.50943396226415094</v>
      </c>
      <c r="D50" s="88">
        <f>VLOOKUP(B50,'MSAR Data'!$C$6:$BR$156,50,FALSE)</f>
        <v>0.14000000000000001</v>
      </c>
      <c r="E50" s="86" t="str">
        <f>VLOOKUP(B50,'MSAR Data'!$C$6:$BR$156,51,FALSE)</f>
        <v>About 13% of our incoming class participated in postbaccalaureate programs.</v>
      </c>
    </row>
    <row r="51" spans="2:5" ht="17">
      <c r="B51" s="87" t="s">
        <v>158</v>
      </c>
      <c r="C51" s="88">
        <f>VLOOKUP(B51,'MSAR Data'!$C$6:$BR$156,68,FALSE)</f>
        <v>0.34911242603550297</v>
      </c>
      <c r="D51" s="88">
        <f>VLOOKUP(B51,'MSAR Data'!$C$6:$BR$156,50,FALSE)</f>
        <v>0.16</v>
      </c>
      <c r="E51" s="86" t="str">
        <f>VLOOKUP(B51,'MSAR Data'!$C$6:$BR$156,51,FALSE)</f>
        <v>Not Available</v>
      </c>
    </row>
    <row r="52" spans="2:5" ht="17">
      <c r="B52" s="87" t="s">
        <v>161</v>
      </c>
      <c r="C52" s="88">
        <f>VLOOKUP(B52,'MSAR Data'!$C$6:$BR$156,68,FALSE)</f>
        <v>0.64912280701754388</v>
      </c>
      <c r="D52" s="88">
        <f>VLOOKUP(B52,'MSAR Data'!$C$6:$BR$156,50,FALSE)</f>
        <v>0.59</v>
      </c>
      <c r="E52" s="86" t="str">
        <f>VLOOKUP(B52,'MSAR Data'!$C$6:$BR$156,51,FALSE)</f>
        <v>Not Available</v>
      </c>
    </row>
    <row r="53" spans="2:5" ht="17">
      <c r="B53" s="87" t="s">
        <v>163</v>
      </c>
      <c r="C53" s="88">
        <f>VLOOKUP(B53,'MSAR Data'!$C$6:$BR$156,68,FALSE)</f>
        <v>0.44370860927152317</v>
      </c>
      <c r="D53" s="88">
        <f>VLOOKUP(B53,'MSAR Data'!$C$6:$BR$156,50,FALSE)</f>
        <v>0.21</v>
      </c>
      <c r="E53" s="86">
        <f>VLOOKUP(B53,'MSAR Data'!$C$6:$BR$156,51,FALSE)</f>
        <v>2</v>
      </c>
    </row>
    <row r="54" spans="2:5" ht="17">
      <c r="B54" s="87" t="s">
        <v>166</v>
      </c>
      <c r="C54" s="88">
        <f>VLOOKUP(B54,'MSAR Data'!$C$6:$BR$156,68,FALSE)</f>
        <v>0.5</v>
      </c>
      <c r="D54" s="88">
        <f>VLOOKUP(B54,'MSAR Data'!$C$6:$BR$156,50,FALSE)</f>
        <v>0.14000000000000001</v>
      </c>
      <c r="E54" s="89">
        <f>VLOOKUP(B54,'MSAR Data'!$C$6:$BR$156,51,FALSE)</f>
        <v>0.26</v>
      </c>
    </row>
    <row r="55" spans="2:5" ht="17">
      <c r="B55" s="87" t="s">
        <v>170</v>
      </c>
      <c r="C55" s="88">
        <f>VLOOKUP(B55,'MSAR Data'!$C$6:$BR$156,68,FALSE)</f>
        <v>0.40909090909090912</v>
      </c>
      <c r="D55" s="88">
        <f>VLOOKUP(B55,'MSAR Data'!$C$6:$BR$156,50,FALSE)</f>
        <v>0.32</v>
      </c>
      <c r="E55" s="86">
        <f>VLOOKUP(B55,'MSAR Data'!$C$6:$BR$156,51,FALSE)</f>
        <v>23</v>
      </c>
    </row>
    <row r="56" spans="2:5" ht="17">
      <c r="B56" s="87" t="s">
        <v>172</v>
      </c>
      <c r="C56" s="88">
        <f>VLOOKUP(B56,'MSAR Data'!$C$6:$BR$156,68,FALSE)</f>
        <v>0.67298578199052128</v>
      </c>
      <c r="D56" s="88">
        <f>VLOOKUP(B56,'MSAR Data'!$C$6:$BR$156,50,FALSE)</f>
        <v>0.27</v>
      </c>
      <c r="E56" s="86">
        <f>VLOOKUP(B56,'MSAR Data'!$C$6:$BR$156,51,FALSE)</f>
        <v>60</v>
      </c>
    </row>
    <row r="57" spans="2:5" ht="17">
      <c r="B57" s="87" t="s">
        <v>174</v>
      </c>
      <c r="C57" s="88">
        <f>VLOOKUP(B57,'MSAR Data'!$C$6:$BR$156,68,FALSE)</f>
        <v>0.33333333333333331</v>
      </c>
      <c r="D57" s="88">
        <f>VLOOKUP(B57,'MSAR Data'!$C$6:$BR$156,50,FALSE)</f>
        <v>0.04</v>
      </c>
      <c r="E57" s="86">
        <f>VLOOKUP(B57,'MSAR Data'!$C$6:$BR$156,51,FALSE)</f>
        <v>2</v>
      </c>
    </row>
    <row r="58" spans="2:5" ht="17">
      <c r="B58" s="87" t="s">
        <v>181</v>
      </c>
      <c r="C58" s="88">
        <f>VLOOKUP(B58,'MSAR Data'!$C$6:$BR$156,68,FALSE)</f>
        <v>0.4050632911392405</v>
      </c>
      <c r="D58" s="88">
        <f>VLOOKUP(B58,'MSAR Data'!$C$6:$BR$156,50,FALSE)</f>
        <v>0.17</v>
      </c>
      <c r="E58" s="86">
        <f>VLOOKUP(B58,'MSAR Data'!$C$6:$BR$156,51,FALSE)</f>
        <v>18</v>
      </c>
    </row>
    <row r="59" spans="2:5" ht="17">
      <c r="B59" s="87" t="s">
        <v>184</v>
      </c>
      <c r="C59" s="88">
        <f>VLOOKUP(B59,'MSAR Data'!$C$6:$BR$156,68,FALSE)</f>
        <v>0.28749999999999998</v>
      </c>
      <c r="D59" s="88">
        <f>VLOOKUP(B59,'MSAR Data'!$C$6:$BR$156,50,FALSE)</f>
        <v>0.08</v>
      </c>
      <c r="E59" s="86" t="str">
        <f>VLOOKUP(B59,'MSAR Data'!$C$6:$BR$156,51,FALSE)</f>
        <v>Among our current first year students, 11 participated in PostBacc programs.</v>
      </c>
    </row>
    <row r="60" spans="2:5" ht="17">
      <c r="B60" s="87" t="s">
        <v>188</v>
      </c>
      <c r="C60" s="88">
        <f>VLOOKUP(B60,'MSAR Data'!$C$6:$BR$156,68,FALSE)</f>
        <v>0.45098039215686275</v>
      </c>
      <c r="D60" s="88">
        <f>VLOOKUP(B60,'MSAR Data'!$C$6:$BR$156,50,FALSE)</f>
        <v>0.14000000000000001</v>
      </c>
      <c r="E60" s="86" t="str">
        <f>VLOOKUP(B60,'MSAR Data'!$C$6:$BR$156,51,FALSE)</f>
        <v>7 of 51 entering students completed some type of post-baccalaureate program.</v>
      </c>
    </row>
    <row r="61" spans="2:5" ht="17">
      <c r="B61" s="87" t="s">
        <v>190</v>
      </c>
      <c r="C61" s="88">
        <f>VLOOKUP(B61,'MSAR Data'!$C$6:$BR$156,68,FALSE)</f>
        <v>0.32407407407407407</v>
      </c>
      <c r="D61" s="88">
        <f>VLOOKUP(B61,'MSAR Data'!$C$6:$BR$156,50,FALSE)</f>
        <v>0.04</v>
      </c>
      <c r="E61" s="86">
        <f>VLOOKUP(B61,'MSAR Data'!$C$6:$BR$156,51,FALSE)</f>
        <v>2</v>
      </c>
    </row>
    <row r="62" spans="2:5" ht="17">
      <c r="B62" s="87" t="s">
        <v>191</v>
      </c>
      <c r="C62" s="88">
        <f>VLOOKUP(B62,'MSAR Data'!$C$6:$BR$156,68,FALSE)</f>
        <v>0.36799999999999999</v>
      </c>
      <c r="D62" s="88">
        <f>VLOOKUP(B62,'MSAR Data'!$C$6:$BR$156,50,FALSE)</f>
        <v>0.1</v>
      </c>
      <c r="E62" s="86" t="str">
        <f>VLOOKUP(B62,'MSAR Data'!$C$6:$BR$156,51,FALSE)</f>
        <v>Varies each class.</v>
      </c>
    </row>
    <row r="63" spans="2:5" ht="17">
      <c r="B63" s="87" t="s">
        <v>195</v>
      </c>
      <c r="C63" s="88">
        <f>VLOOKUP(B63,'MSAR Data'!$C$6:$BR$156,68,FALSE)</f>
        <v>0.32019704433497537</v>
      </c>
      <c r="D63" s="88">
        <f>VLOOKUP(B63,'MSAR Data'!$C$6:$BR$156,50,FALSE)</f>
        <v>0.06</v>
      </c>
      <c r="E63" s="86">
        <f>VLOOKUP(B63,'MSAR Data'!$C$6:$BR$156,51,FALSE)</f>
        <v>10</v>
      </c>
    </row>
    <row r="64" spans="2:5" ht="17">
      <c r="B64" s="87" t="s">
        <v>198</v>
      </c>
      <c r="C64" s="88">
        <f>VLOOKUP(B64,'MSAR Data'!$C$6:$BR$156,68,FALSE)</f>
        <v>0.80714285714285716</v>
      </c>
      <c r="D64" s="88">
        <f>VLOOKUP(B64,'MSAR Data'!$C$6:$BR$156,50,FALSE)</f>
        <v>0.14000000000000001</v>
      </c>
      <c r="E64" s="86" t="str">
        <f>VLOOKUP(B64,'MSAR Data'!$C$6:$BR$156,51,FALSE)</f>
        <v>Not Available</v>
      </c>
    </row>
    <row r="65" spans="2:5" ht="17">
      <c r="B65" s="87" t="s">
        <v>201</v>
      </c>
      <c r="C65" s="88">
        <f>VLOOKUP(B65,'MSAR Data'!$C$6:$BR$156,68,FALSE)</f>
        <v>0.39072847682119205</v>
      </c>
      <c r="D65" s="88">
        <f>VLOOKUP(B65,'MSAR Data'!$C$6:$BR$156,50,FALSE)</f>
        <v>0.13</v>
      </c>
      <c r="E65" s="86" t="str">
        <f>VLOOKUP(B65,'MSAR Data'!$C$6:$BR$156,51,FALSE)</f>
        <v>Not Available</v>
      </c>
    </row>
    <row r="66" spans="2:5" ht="17">
      <c r="B66" s="87" t="s">
        <v>204</v>
      </c>
      <c r="C66" s="88">
        <f>VLOOKUP(B66,'MSAR Data'!$C$6:$BR$156,68,FALSE)</f>
        <v>0.35256410256410259</v>
      </c>
      <c r="D66" s="88">
        <f>VLOOKUP(B66,'MSAR Data'!$C$6:$BR$156,50,FALSE)</f>
        <v>0.1</v>
      </c>
      <c r="E66" s="86">
        <f>VLOOKUP(B66,'MSAR Data'!$C$6:$BR$156,51,FALSE)</f>
        <v>16</v>
      </c>
    </row>
    <row r="67" spans="2:5" ht="17">
      <c r="B67" s="87" t="s">
        <v>206</v>
      </c>
      <c r="C67" s="88">
        <f>VLOOKUP(B67,'MSAR Data'!$C$6:$BR$156,68,FALSE)</f>
        <v>0.375</v>
      </c>
      <c r="D67" s="88">
        <f>VLOOKUP(B67,'MSAR Data'!$C$6:$BR$156,50,FALSE)</f>
        <v>0.14000000000000001</v>
      </c>
      <c r="E67" s="86">
        <f>VLOOKUP(B67,'MSAR Data'!$C$6:$BR$156,51,FALSE)</f>
        <v>7</v>
      </c>
    </row>
    <row r="68" spans="2:5" ht="17">
      <c r="B68" s="87" t="s">
        <v>208</v>
      </c>
      <c r="C68" s="88">
        <f>VLOOKUP(B68,'MSAR Data'!$C$6:$BR$156,68,FALSE)</f>
        <v>0.66129032258064513</v>
      </c>
      <c r="D68" s="88">
        <f>VLOOKUP(B68,'MSAR Data'!$C$6:$BR$156,50,FALSE)</f>
        <v>0.17</v>
      </c>
      <c r="E68" s="86" t="str">
        <f>VLOOKUP(B68,'MSAR Data'!$C$6:$BR$156,51,FALSE)</f>
        <v>Not Available</v>
      </c>
    </row>
    <row r="69" spans="2:5" ht="17">
      <c r="B69" s="87" t="s">
        <v>210</v>
      </c>
      <c r="C69" s="88">
        <f>VLOOKUP(B69,'MSAR Data'!$C$6:$BR$156,68,FALSE)</f>
        <v>0.80921052631578949</v>
      </c>
      <c r="D69" s="88">
        <f>VLOOKUP(B69,'MSAR Data'!$C$6:$BR$156,50,FALSE)</f>
        <v>0.18</v>
      </c>
      <c r="E69" s="86">
        <f>VLOOKUP(B69,'MSAR Data'!$C$6:$BR$156,51,FALSE)</f>
        <v>24</v>
      </c>
    </row>
    <row r="70" spans="2:5" ht="17">
      <c r="B70" s="87" t="s">
        <v>212</v>
      </c>
      <c r="C70" s="88">
        <f>VLOOKUP(B70,'MSAR Data'!$C$6:$BR$156,68,FALSE)</f>
        <v>0.38764044943820225</v>
      </c>
      <c r="D70" s="88">
        <f>VLOOKUP(B70,'MSAR Data'!$C$6:$BR$156,50,FALSE)</f>
        <v>0.23</v>
      </c>
      <c r="E70" s="86" t="str">
        <f>VLOOKUP(B70,'MSAR Data'!$C$6:$BR$156,51,FALSE)</f>
        <v>Not Available</v>
      </c>
    </row>
    <row r="71" spans="2:5" ht="17">
      <c r="B71" s="87" t="s">
        <v>215</v>
      </c>
      <c r="C71" s="88">
        <f>VLOOKUP(B71,'MSAR Data'!$C$6:$BR$156,68,FALSE)</f>
        <v>0.40606060606060607</v>
      </c>
      <c r="D71" s="88">
        <f>VLOOKUP(B71,'MSAR Data'!$C$6:$BR$156,50,FALSE)</f>
        <v>0.22</v>
      </c>
      <c r="E71" s="86">
        <f>VLOOKUP(B71,'MSAR Data'!$C$6:$BR$156,51,FALSE)</f>
        <v>19</v>
      </c>
    </row>
    <row r="72" spans="2:5" ht="17">
      <c r="B72" s="87" t="s">
        <v>219</v>
      </c>
      <c r="C72" s="88">
        <f>VLOOKUP(B72,'MSAR Data'!$C$6:$BR$156,68,FALSE)</f>
        <v>0.2388888888888889</v>
      </c>
      <c r="D72" s="88">
        <f>VLOOKUP(B72,'MSAR Data'!$C$6:$BR$156,50,FALSE)</f>
        <v>7.0000000000000007E-2</v>
      </c>
      <c r="E72" s="86" t="str">
        <f>VLOOKUP(B72,'MSAR Data'!$C$6:$BR$156,51,FALSE)</f>
        <v>4 students</v>
      </c>
    </row>
    <row r="73" spans="2:5" ht="17">
      <c r="B73" s="87" t="s">
        <v>222</v>
      </c>
      <c r="C73" s="88">
        <f>VLOOKUP(B73,'MSAR Data'!$C$6:$BR$156,68,FALSE)</f>
        <v>0.29818181818181816</v>
      </c>
      <c r="D73" s="88">
        <f>VLOOKUP(B73,'MSAR Data'!$C$6:$BR$156,50,FALSE)</f>
        <v>0.11</v>
      </c>
      <c r="E73" s="86">
        <f>VLOOKUP(B73,'MSAR Data'!$C$6:$BR$156,51,FALSE)</f>
        <v>41</v>
      </c>
    </row>
    <row r="74" spans="2:5" ht="17">
      <c r="B74" s="87" t="s">
        <v>223</v>
      </c>
      <c r="C74" s="88">
        <f>VLOOKUP(B74,'MSAR Data'!$C$6:$BR$156,68,FALSE)</f>
        <v>0.33333333333333331</v>
      </c>
      <c r="D74" s="88">
        <f>VLOOKUP(B74,'MSAR Data'!$C$6:$BR$156,50,FALSE)</f>
        <v>0.08</v>
      </c>
      <c r="E74" s="86">
        <f>VLOOKUP(B74,'MSAR Data'!$C$6:$BR$156,51,FALSE)</f>
        <v>10</v>
      </c>
    </row>
    <row r="75" spans="2:5" ht="17">
      <c r="B75" s="87" t="s">
        <v>226</v>
      </c>
      <c r="C75" s="88">
        <f>VLOOKUP(B75,'MSAR Data'!$C$6:$BR$156,68,FALSE)</f>
        <v>0.67200000000000004</v>
      </c>
      <c r="D75" s="88">
        <f>VLOOKUP(B75,'MSAR Data'!$C$6:$BR$156,50,FALSE)</f>
        <v>0.12</v>
      </c>
      <c r="E75" s="86" t="str">
        <f>VLOOKUP(B75,'MSAR Data'!$C$6:$BR$156,51,FALSE)</f>
        <v>Not Available</v>
      </c>
    </row>
    <row r="76" spans="2:5" ht="17">
      <c r="B76" s="87" t="s">
        <v>228</v>
      </c>
      <c r="C76" s="88">
        <f>VLOOKUP(B76,'MSAR Data'!$C$6:$BR$156,68,FALSE)</f>
        <v>0.56666666666666665</v>
      </c>
      <c r="D76" s="88">
        <f>VLOOKUP(B76,'MSAR Data'!$C$6:$BR$156,50,FALSE)</f>
        <v>0.24</v>
      </c>
      <c r="E76" s="86" t="str">
        <f>VLOOKUP(B76,'MSAR Data'!$C$6:$BR$156,51,FALSE)</f>
        <v>6 students participated in post baccalaureate coursework</v>
      </c>
    </row>
    <row r="77" spans="2:5" ht="34">
      <c r="B77" s="87" t="s">
        <v>230</v>
      </c>
      <c r="C77" s="88">
        <f>VLOOKUP(B77,'MSAR Data'!$C$6:$BR$156,68,FALSE)</f>
        <v>0.51461988304093564</v>
      </c>
      <c r="D77" s="88">
        <f>VLOOKUP(B77,'MSAR Data'!$C$6:$BR$156,50,FALSE)</f>
        <v>0.16</v>
      </c>
      <c r="E77" s="86">
        <f>VLOOKUP(B77,'MSAR Data'!$C$6:$BR$156,51,FALSE)</f>
        <v>12</v>
      </c>
    </row>
    <row r="78" spans="2:5" ht="17">
      <c r="B78" s="87" t="s">
        <v>233</v>
      </c>
      <c r="C78" s="88">
        <f>VLOOKUP(B78,'MSAR Data'!$C$6:$BR$156,68,FALSE)</f>
        <v>0.51758793969849248</v>
      </c>
      <c r="D78" s="88">
        <f>VLOOKUP(B78,'MSAR Data'!$C$6:$BR$156,50,FALSE)</f>
        <v>0.14000000000000001</v>
      </c>
      <c r="E78" s="86">
        <f>VLOOKUP(B78,'MSAR Data'!$C$6:$BR$156,51,FALSE)</f>
        <v>5</v>
      </c>
    </row>
    <row r="79" spans="2:5" ht="17">
      <c r="B79" s="87" t="s">
        <v>235</v>
      </c>
      <c r="C79" s="88">
        <f>VLOOKUP(B79,'MSAR Data'!$C$6:$BR$156,68,FALSE)</f>
        <v>0.66666666666666663</v>
      </c>
      <c r="D79" s="88">
        <f>VLOOKUP(B79,'MSAR Data'!$C$6:$BR$156,50,FALSE)</f>
        <v>0.27</v>
      </c>
      <c r="E79" s="86" t="str">
        <f>VLOOKUP(B79,'MSAR Data'!$C$6:$BR$156,51,FALSE)</f>
        <v>Not Available</v>
      </c>
    </row>
    <row r="80" spans="2:5" ht="17">
      <c r="B80" s="87" t="s">
        <v>243</v>
      </c>
      <c r="C80" s="88">
        <f>VLOOKUP(B80,'MSAR Data'!$C$6:$BR$156,68,FALSE)</f>
        <v>0.4336283185840708</v>
      </c>
      <c r="D80" s="88">
        <f>VLOOKUP(B80,'MSAR Data'!$C$6:$BR$156,50,FALSE)</f>
        <v>0.12</v>
      </c>
      <c r="E80" s="86" t="str">
        <f>VLOOKUP(B80,'MSAR Data'!$C$6:$BR$156,51,FALSE)</f>
        <v>28 or 14.1%</v>
      </c>
    </row>
    <row r="81" spans="2:5" ht="34">
      <c r="B81" s="87" t="s">
        <v>246</v>
      </c>
      <c r="C81" s="88">
        <f>VLOOKUP(B81,'MSAR Data'!$C$6:$BR$156,68,FALSE)</f>
        <v>0.53846153846153844</v>
      </c>
      <c r="D81" s="88">
        <f>VLOOKUP(B81,'MSAR Data'!$C$6:$BR$156,50,FALSE)</f>
        <v>0.19</v>
      </c>
      <c r="E81" s="86" t="str">
        <f>VLOOKUP(B81,'MSAR Data'!$C$6:$BR$156,51,FALSE)</f>
        <v>Not tracked</v>
      </c>
    </row>
    <row r="82" spans="2:5" ht="17">
      <c r="B82" s="87" t="s">
        <v>250</v>
      </c>
      <c r="C82" s="88">
        <f>VLOOKUP(B82,'MSAR Data'!$C$6:$BR$156,68,FALSE)</f>
        <v>0.43333333333333335</v>
      </c>
      <c r="D82" s="88">
        <f>VLOOKUP(B82,'MSAR Data'!$C$6:$BR$156,50,FALSE)</f>
        <v>0.11</v>
      </c>
      <c r="E82" s="86">
        <f>VLOOKUP(B82,'MSAR Data'!$C$6:$BR$156,51,FALSE)</f>
        <v>30</v>
      </c>
    </row>
    <row r="83" spans="2:5" ht="34">
      <c r="B83" s="87" t="s">
        <v>254</v>
      </c>
      <c r="C83" s="88">
        <f>VLOOKUP(B83,'MSAR Data'!$C$6:$BR$156,68,FALSE)</f>
        <v>0.26168224299065418</v>
      </c>
      <c r="D83" s="88">
        <f>VLOOKUP(B83,'MSAR Data'!$C$6:$BR$156,50,FALSE)</f>
        <v>0.04</v>
      </c>
      <c r="E83" s="86">
        <f>VLOOKUP(B83,'MSAR Data'!$C$6:$BR$156,51,FALSE)</f>
        <v>0</v>
      </c>
    </row>
    <row r="84" spans="2:5" ht="17">
      <c r="B84" s="87" t="s">
        <v>258</v>
      </c>
      <c r="C84" s="88">
        <f>VLOOKUP(B84,'MSAR Data'!$C$6:$BR$156,68,FALSE)</f>
        <v>0.38857142857142857</v>
      </c>
      <c r="D84" s="88">
        <f>VLOOKUP(B84,'MSAR Data'!$C$6:$BR$156,50,FALSE)</f>
        <v>0.28000000000000003</v>
      </c>
      <c r="E84" s="86" t="str">
        <f>VLOOKUP(B84,'MSAR Data'!$C$6:$BR$156,51,FALSE)</f>
        <v>17 matriculants from our Postbaccalaureate program medical science degree pathway</v>
      </c>
    </row>
    <row r="85" spans="2:5" ht="17">
      <c r="B85" s="87" t="s">
        <v>260</v>
      </c>
      <c r="C85" s="88">
        <f>VLOOKUP(B85,'MSAR Data'!$C$6:$BR$156,68,FALSE)</f>
        <v>0.43055555555555558</v>
      </c>
      <c r="D85" s="88">
        <f>VLOOKUP(B85,'MSAR Data'!$C$6:$BR$156,50,FALSE)</f>
        <v>7.0000000000000007E-2</v>
      </c>
      <c r="E85" s="86">
        <f>VLOOKUP(B85,'MSAR Data'!$C$6:$BR$156,51,FALSE)</f>
        <v>18</v>
      </c>
    </row>
    <row r="86" spans="2:5" ht="17">
      <c r="B86" s="87" t="s">
        <v>262</v>
      </c>
      <c r="C86" s="88">
        <f>VLOOKUP(B86,'MSAR Data'!$C$6:$BR$156,68,FALSE)</f>
        <v>0.53333333333333333</v>
      </c>
      <c r="D86" s="88">
        <f>VLOOKUP(B86,'MSAR Data'!$C$6:$BR$156,50,FALSE)</f>
        <v>0.22</v>
      </c>
      <c r="E86" s="86">
        <f>VLOOKUP(B86,'MSAR Data'!$C$6:$BR$156,51,FALSE)</f>
        <v>25</v>
      </c>
    </row>
    <row r="87" spans="2:5" ht="17">
      <c r="B87" s="87" t="s">
        <v>643</v>
      </c>
      <c r="C87" s="88">
        <f>VLOOKUP(B87,'MSAR Data'!$C$6:$BR$156,68,FALSE)</f>
        <v>0.62631578947368416</v>
      </c>
      <c r="D87" s="88">
        <f>VLOOKUP(B87,'MSAR Data'!$C$6:$BR$156,50,FALSE)</f>
        <v>0.4</v>
      </c>
      <c r="E87" s="86" t="str">
        <f>VLOOKUP(B87,'MSAR Data'!$C$6:$BR$156,51,FALSE)</f>
        <v>Not Available</v>
      </c>
    </row>
    <row r="88" spans="2:5" ht="34">
      <c r="B88" s="87" t="s">
        <v>648</v>
      </c>
      <c r="C88" s="88">
        <f>VLOOKUP(B88,'MSAR Data'!$C$6:$BR$156,68,FALSE)</f>
        <v>0.47701149425287354</v>
      </c>
      <c r="D88" s="88">
        <f>VLOOKUP(B88,'MSAR Data'!$C$6:$BR$156,50,FALSE)</f>
        <v>0.14000000000000001</v>
      </c>
      <c r="E88" s="86">
        <f>VLOOKUP(B88,'MSAR Data'!$C$6:$BR$156,51,FALSE)</f>
        <v>22</v>
      </c>
    </row>
    <row r="89" spans="2:5" ht="17">
      <c r="B89" s="87" t="s">
        <v>654</v>
      </c>
      <c r="C89" s="88">
        <f>VLOOKUP(B89,'MSAR Data'!$C$6:$BR$156,68,FALSE)</f>
        <v>0.33333333333333331</v>
      </c>
      <c r="D89" s="88">
        <f>VLOOKUP(B89,'MSAR Data'!$C$6:$BR$156,50,FALSE)</f>
        <v>0.18</v>
      </c>
      <c r="E89" s="86" t="str">
        <f>VLOOKUP(B89,'MSAR Data'!$C$6:$BR$156,51,FALSE)</f>
        <v>Not Available</v>
      </c>
    </row>
    <row r="90" spans="2:5" ht="17">
      <c r="B90" s="87" t="s">
        <v>663</v>
      </c>
      <c r="C90" s="88">
        <f>VLOOKUP(B90,'MSAR Data'!$C$6:$BR$156,68,FALSE)</f>
        <v>0.47457627118644069</v>
      </c>
      <c r="D90" s="88">
        <f>VLOOKUP(B90,'MSAR Data'!$C$6:$BR$156,50,FALSE)</f>
        <v>0.19</v>
      </c>
      <c r="E90" s="86" t="str">
        <f>VLOOKUP(B90,'MSAR Data'!$C$6:$BR$156,51,FALSE)</f>
        <v>10-12</v>
      </c>
    </row>
    <row r="91" spans="2:5" ht="17">
      <c r="B91" s="87" t="s">
        <v>673</v>
      </c>
      <c r="C91" s="88">
        <f>VLOOKUP(B91,'MSAR Data'!$C$6:$BR$156,68,FALSE)</f>
        <v>0.61864406779661019</v>
      </c>
      <c r="D91" s="88">
        <f>VLOOKUP(B91,'MSAR Data'!$C$6:$BR$156,50,FALSE)</f>
        <v>0.16</v>
      </c>
      <c r="E91" s="86" t="str">
        <f>VLOOKUP(B91,'MSAR Data'!$C$6:$BR$156,51,FALSE)</f>
        <v>Not Available</v>
      </c>
    </row>
    <row r="92" spans="2:5" ht="17">
      <c r="B92" s="87" t="s">
        <v>681</v>
      </c>
      <c r="C92" s="88">
        <f>VLOOKUP(B92,'MSAR Data'!$C$6:$BR$156,68,FALSE)</f>
        <v>0.24096385542168675</v>
      </c>
      <c r="D92" s="88">
        <f>VLOOKUP(B92,'MSAR Data'!$C$6:$BR$156,50,FALSE)</f>
        <v>0.09</v>
      </c>
      <c r="E92" s="86" t="str">
        <f>VLOOKUP(B92,'MSAR Data'!$C$6:$BR$156,51,FALSE)</f>
        <v>Not Available</v>
      </c>
    </row>
    <row r="93" spans="2:5" ht="17">
      <c r="B93" s="87" t="s">
        <v>688</v>
      </c>
      <c r="C93" s="88">
        <f>VLOOKUP(B93,'MSAR Data'!$C$6:$BR$156,68,FALSE)</f>
        <v>0.78030303030303028</v>
      </c>
      <c r="D93" s="88">
        <f>VLOOKUP(B93,'MSAR Data'!$C$6:$BR$156,50,FALSE)</f>
        <v>0.13</v>
      </c>
      <c r="E93" s="86" t="str">
        <f>VLOOKUP(B93,'MSAR Data'!$C$6:$BR$156,51,FALSE)</f>
        <v>40.9% of matriculants completed some postbaccalaureate program (formal or informal).</v>
      </c>
    </row>
    <row r="94" spans="2:5" ht="34">
      <c r="B94" s="87" t="s">
        <v>693</v>
      </c>
      <c r="C94" s="88">
        <f>VLOOKUP(B94,'MSAR Data'!$C$6:$BR$156,68,FALSE)</f>
        <v>0.60576923076923073</v>
      </c>
      <c r="D94" s="88">
        <f>VLOOKUP(B94,'MSAR Data'!$C$6:$BR$156,50,FALSE)</f>
        <v>0.03</v>
      </c>
      <c r="E94" s="86" t="str">
        <f>VLOOKUP(B94,'MSAR Data'!$C$6:$BR$156,51,FALSE)</f>
        <v>8 students from the UC Irvine post baccalaureate programs and 7 additional applicants who indicated taking &gt;24 hours of post baccalaureate courses</v>
      </c>
    </row>
    <row r="95" spans="2:5" ht="17">
      <c r="B95" s="87" t="s">
        <v>699</v>
      </c>
      <c r="C95" s="88">
        <f>VLOOKUP(B95,'MSAR Data'!$C$6:$BR$156,68,FALSE)</f>
        <v>0.66857142857142859</v>
      </c>
      <c r="D95" s="88">
        <f>VLOOKUP(B95,'MSAR Data'!$C$6:$BR$156,50,FALSE)</f>
        <v>0.19</v>
      </c>
      <c r="E95" s="86">
        <f>VLOOKUP(B95,'MSAR Data'!$C$6:$BR$156,51,FALSE)</f>
        <v>42</v>
      </c>
    </row>
    <row r="96" spans="2:5" ht="17">
      <c r="B96" s="87" t="s">
        <v>705</v>
      </c>
      <c r="C96" s="88">
        <f>VLOOKUP(B96,'MSAR Data'!$C$6:$BR$156,68,FALSE)</f>
        <v>0.62790697674418605</v>
      </c>
      <c r="D96" s="88">
        <f>VLOOKUP(B96,'MSAR Data'!$C$6:$BR$156,50,FALSE)</f>
        <v>0.12</v>
      </c>
      <c r="E96" s="86">
        <f>VLOOKUP(B96,'MSAR Data'!$C$6:$BR$156,51,FALSE)</f>
        <v>15</v>
      </c>
    </row>
    <row r="97" spans="2:5" ht="17">
      <c r="B97" s="87" t="s">
        <v>712</v>
      </c>
      <c r="C97" s="88">
        <f>VLOOKUP(B97,'MSAR Data'!$C$6:$BR$156,68,FALSE)</f>
        <v>0.59420289855072461</v>
      </c>
      <c r="D97" s="88">
        <f>VLOOKUP(B97,'MSAR Data'!$C$6:$BR$156,50,FALSE)</f>
        <v>0.1</v>
      </c>
      <c r="E97" s="86">
        <f>VLOOKUP(B97,'MSAR Data'!$C$6:$BR$156,51,FALSE)</f>
        <v>12</v>
      </c>
    </row>
    <row r="98" spans="2:5" ht="17">
      <c r="B98" s="87" t="s">
        <v>716</v>
      </c>
      <c r="C98" s="88">
        <f>VLOOKUP(B98,'MSAR Data'!$C$6:$BR$156,68,FALSE)</f>
        <v>0.39548022598870058</v>
      </c>
      <c r="D98" s="88">
        <f>VLOOKUP(B98,'MSAR Data'!$C$6:$BR$156,50,FALSE)</f>
        <v>7.0000000000000007E-2</v>
      </c>
      <c r="E98" s="86">
        <f>VLOOKUP(B98,'MSAR Data'!$C$6:$BR$156,51,FALSE)</f>
        <v>15</v>
      </c>
    </row>
    <row r="99" spans="2:5" ht="34">
      <c r="B99" s="87" t="s">
        <v>722</v>
      </c>
      <c r="C99" s="88">
        <f>VLOOKUP(B99,'MSAR Data'!$C$6:$BR$156,68,FALSE)</f>
        <v>0.24166666666666667</v>
      </c>
      <c r="D99" s="88">
        <f>VLOOKUP(B99,'MSAR Data'!$C$6:$BR$156,50,FALSE)</f>
        <v>0.08</v>
      </c>
      <c r="E99" s="86" t="str">
        <f>VLOOKUP(B99,'MSAR Data'!$C$6:$BR$156,51,FALSE)</f>
        <v>8 - Bachelor's degree plus core science Master's degree; 9 - Bachelor's degree plus at least two full-time core science semesters</v>
      </c>
    </row>
    <row r="100" spans="2:5" ht="34">
      <c r="B100" s="87" t="s">
        <v>732</v>
      </c>
      <c r="C100" s="88">
        <f>VLOOKUP(B100,'MSAR Data'!$C$6:$BR$156,68,FALSE)</f>
        <v>0.34444444444444444</v>
      </c>
      <c r="D100" s="88">
        <f>VLOOKUP(B100,'MSAR Data'!$C$6:$BR$156,50,FALSE)</f>
        <v>0.1</v>
      </c>
      <c r="E100" s="86">
        <f>VLOOKUP(B100,'MSAR Data'!$C$6:$BR$156,51,FALSE)</f>
        <v>1</v>
      </c>
    </row>
    <row r="101" spans="2:5" ht="17">
      <c r="B101" s="87" t="s">
        <v>738</v>
      </c>
      <c r="C101" s="88">
        <f>VLOOKUP(B101,'MSAR Data'!$C$6:$BR$156,68,FALSE)</f>
        <v>0.40555555555555556</v>
      </c>
      <c r="D101" s="88">
        <f>VLOOKUP(B101,'MSAR Data'!$C$6:$BR$156,50,FALSE)</f>
        <v>0.18</v>
      </c>
      <c r="E101" s="86">
        <f>VLOOKUP(B101,'MSAR Data'!$C$6:$BR$156,51,FALSE)</f>
        <v>15</v>
      </c>
    </row>
    <row r="102" spans="2:5" ht="17">
      <c r="B102" s="87" t="s">
        <v>744</v>
      </c>
      <c r="C102" s="88">
        <f>VLOOKUP(B102,'MSAR Data'!$C$6:$BR$156,68,FALSE)</f>
        <v>0.59890109890109888</v>
      </c>
      <c r="D102" s="88">
        <f>VLOOKUP(B102,'MSAR Data'!$C$6:$BR$156,50,FALSE)</f>
        <v>0.15</v>
      </c>
      <c r="E102" s="86" t="str">
        <f>VLOOKUP(B102,'MSAR Data'!$C$6:$BR$156,51,FALSE)</f>
        <v>Not Available</v>
      </c>
    </row>
    <row r="103" spans="2:5" ht="17">
      <c r="B103" s="87" t="s">
        <v>750</v>
      </c>
      <c r="C103" s="88">
        <f>VLOOKUP(B103,'MSAR Data'!$C$6:$BR$156,68,FALSE)</f>
        <v>0.46363636363636362</v>
      </c>
      <c r="D103" s="88">
        <f>VLOOKUP(B103,'MSAR Data'!$C$6:$BR$156,50,FALSE)</f>
        <v>0.06</v>
      </c>
      <c r="E103" s="86">
        <f>VLOOKUP(B103,'MSAR Data'!$C$6:$BR$156,51,FALSE)</f>
        <v>4</v>
      </c>
    </row>
    <row r="104" spans="2:5" ht="17">
      <c r="B104" s="87" t="s">
        <v>755</v>
      </c>
      <c r="C104" s="88">
        <f>VLOOKUP(B104,'MSAR Data'!$C$6:$BR$156,68,FALSE)</f>
        <v>0.37423312883435583</v>
      </c>
      <c r="D104" s="88">
        <f>VLOOKUP(B104,'MSAR Data'!$C$6:$BR$156,50,FALSE)</f>
        <v>0.14000000000000001</v>
      </c>
      <c r="E104" s="86">
        <f>VLOOKUP(B104,'MSAR Data'!$C$6:$BR$156,51,FALSE)</f>
        <v>13</v>
      </c>
    </row>
    <row r="105" spans="2:5" ht="17">
      <c r="B105" s="87" t="s">
        <v>761</v>
      </c>
      <c r="C105" s="88">
        <f>VLOOKUP(B105,'MSAR Data'!$C$6:$BR$156,68,FALSE)</f>
        <v>0.51948051948051943</v>
      </c>
      <c r="D105" s="88">
        <f>VLOOKUP(B105,'MSAR Data'!$C$6:$BR$156,50,FALSE)</f>
        <v>0.13</v>
      </c>
      <c r="E105" s="86">
        <f>VLOOKUP(B105,'MSAR Data'!$C$6:$BR$156,51,FALSE)</f>
        <v>7</v>
      </c>
    </row>
    <row r="106" spans="2:5" ht="17">
      <c r="B106" s="87" t="s">
        <v>768</v>
      </c>
      <c r="C106" s="88">
        <f>VLOOKUP(B106,'MSAR Data'!$C$6:$BR$156,68,FALSE)</f>
        <v>0.76666666666666672</v>
      </c>
      <c r="D106" s="88">
        <f>VLOOKUP(B106,'MSAR Data'!$C$6:$BR$156,50,FALSE)</f>
        <v>0.3</v>
      </c>
      <c r="E106" s="86" t="str">
        <f>VLOOKUP(B106,'MSAR Data'!$C$6:$BR$156,51,FALSE)</f>
        <v>Not Available</v>
      </c>
    </row>
    <row r="107" spans="2:5" ht="17">
      <c r="B107" s="87" t="s">
        <v>771</v>
      </c>
      <c r="C107" s="88">
        <f>VLOOKUP(B107,'MSAR Data'!$C$6:$BR$156,68,FALSE)</f>
        <v>0.46349206349206351</v>
      </c>
      <c r="D107" s="88">
        <f>VLOOKUP(B107,'MSAR Data'!$C$6:$BR$156,50,FALSE)</f>
        <v>0.19</v>
      </c>
      <c r="E107" s="86">
        <f>VLOOKUP(B107,'MSAR Data'!$C$6:$BR$156,51,FALSE)</f>
        <v>52</v>
      </c>
    </row>
    <row r="108" spans="2:5" ht="34">
      <c r="B108" s="87" t="s">
        <v>781</v>
      </c>
      <c r="C108" s="88">
        <f>VLOOKUP(B108,'MSAR Data'!$C$6:$BR$156,68,FALSE)</f>
        <v>0.375</v>
      </c>
      <c r="D108" s="88">
        <f>VLOOKUP(B108,'MSAR Data'!$C$6:$BR$156,50,FALSE)</f>
        <v>0.13</v>
      </c>
      <c r="E108" s="86" t="str">
        <f>VLOOKUP(B108,'MSAR Data'!$C$6:$BR$156,51,FALSE)</f>
        <v>13 attended post bacc education to complete requirements and 18 attended special masters programs.</v>
      </c>
    </row>
    <row r="109" spans="2:5" ht="17">
      <c r="B109" s="87" t="s">
        <v>789</v>
      </c>
      <c r="C109" s="88">
        <f>VLOOKUP(B109,'MSAR Data'!$C$6:$BR$156,68,FALSE)</f>
        <v>0.28436018957345971</v>
      </c>
      <c r="D109" s="88">
        <f>VLOOKUP(B109,'MSAR Data'!$C$6:$BR$156,50,FALSE)</f>
        <v>0.08</v>
      </c>
      <c r="E109" s="86">
        <f>VLOOKUP(B109,'MSAR Data'!$C$6:$BR$156,51,FALSE)</f>
        <v>12</v>
      </c>
    </row>
    <row r="110" spans="2:5" ht="17">
      <c r="B110" s="87" t="s">
        <v>798</v>
      </c>
      <c r="C110" s="88">
        <f>VLOOKUP(B110,'MSAR Data'!$C$6:$BR$156,68,FALSE)</f>
        <v>0.22885572139303484</v>
      </c>
      <c r="D110" s="88">
        <f>VLOOKUP(B110,'MSAR Data'!$C$6:$BR$156,50,FALSE)</f>
        <v>0.08</v>
      </c>
      <c r="E110" s="86" t="str">
        <f>VLOOKUP(B110,'MSAR Data'!$C$6:$BR$156,51,FALSE)</f>
        <v>Not Available</v>
      </c>
    </row>
    <row r="111" spans="2:5" ht="17">
      <c r="B111" s="87" t="s">
        <v>804</v>
      </c>
      <c r="C111" s="88">
        <f>VLOOKUP(B111,'MSAR Data'!$C$6:$BR$156,68,FALSE)</f>
        <v>0.38509316770186336</v>
      </c>
      <c r="D111" s="88">
        <f>VLOOKUP(B111,'MSAR Data'!$C$6:$BR$156,50,FALSE)</f>
        <v>0.19</v>
      </c>
      <c r="E111" s="86">
        <f>VLOOKUP(B111,'MSAR Data'!$C$6:$BR$156,51,FALSE)</f>
        <v>9</v>
      </c>
    </row>
    <row r="112" spans="2:5" ht="17">
      <c r="B112" s="87" t="s">
        <v>814</v>
      </c>
      <c r="C112" s="88">
        <f>VLOOKUP(B112,'MSAR Data'!$C$6:$BR$156,68,FALSE)</f>
        <v>0.33571428571428569</v>
      </c>
      <c r="D112" s="88">
        <f>VLOOKUP(B112,'MSAR Data'!$C$6:$BR$156,50,FALSE)</f>
        <v>0.08</v>
      </c>
      <c r="E112" s="86">
        <f>VLOOKUP(B112,'MSAR Data'!$C$6:$BR$156,51,FALSE)</f>
        <v>18</v>
      </c>
    </row>
    <row r="113" spans="2:5" ht="17">
      <c r="B113" s="87" t="s">
        <v>821</v>
      </c>
      <c r="C113" s="88">
        <f>VLOOKUP(B113,'MSAR Data'!$C$6:$BR$156,68,FALSE)</f>
        <v>0.5679012345679012</v>
      </c>
      <c r="D113" s="88">
        <f>VLOOKUP(B113,'MSAR Data'!$C$6:$BR$156,50,FALSE)</f>
        <v>0.14000000000000001</v>
      </c>
      <c r="E113" s="86">
        <f>VLOOKUP(B113,'MSAR Data'!$C$6:$BR$156,51,FALSE)</f>
        <v>23</v>
      </c>
    </row>
    <row r="114" spans="2:5" ht="17">
      <c r="B114" s="87" t="s">
        <v>828</v>
      </c>
      <c r="C114" s="88">
        <f>VLOOKUP(B114,'MSAR Data'!$C$6:$BR$156,68,FALSE)</f>
        <v>0.42439024390243901</v>
      </c>
      <c r="D114" s="88">
        <f>VLOOKUP(B114,'MSAR Data'!$C$6:$BR$156,50,FALSE)</f>
        <v>0.13</v>
      </c>
      <c r="E114" s="86" t="str">
        <f>VLOOKUP(B114,'MSAR Data'!$C$6:$BR$156,51,FALSE)</f>
        <v>Not Available</v>
      </c>
    </row>
    <row r="115" spans="2:5" ht="17">
      <c r="B115" s="87" t="s">
        <v>835</v>
      </c>
      <c r="C115" s="88">
        <f>VLOOKUP(B115,'MSAR Data'!$C$6:$BR$156,68,FALSE)</f>
        <v>0.47058823529411764</v>
      </c>
      <c r="D115" s="88">
        <f>VLOOKUP(B115,'MSAR Data'!$C$6:$BR$156,50,FALSE)</f>
        <v>0.15</v>
      </c>
      <c r="E115" s="86" t="str">
        <f>VLOOKUP(B115,'MSAR Data'!$C$6:$BR$156,51,FALSE)</f>
        <v>42 students have completed or attended post baccalaureate programs.</v>
      </c>
    </row>
    <row r="116" spans="2:5" ht="17">
      <c r="B116" s="87" t="s">
        <v>841</v>
      </c>
      <c r="C116" s="88">
        <f>VLOOKUP(B116,'MSAR Data'!$C$6:$BR$156,68,FALSE)</f>
        <v>0.51882845188284521</v>
      </c>
      <c r="D116" s="88">
        <f>VLOOKUP(B116,'MSAR Data'!$C$6:$BR$156,50,FALSE)</f>
        <v>0.12</v>
      </c>
      <c r="E116" s="86" t="str">
        <f>VLOOKUP(B116,'MSAR Data'!$C$6:$BR$156,51,FALSE)</f>
        <v>Not Available</v>
      </c>
    </row>
    <row r="117" spans="2:5" ht="17">
      <c r="B117" s="87" t="s">
        <v>849</v>
      </c>
      <c r="C117" s="88">
        <f>VLOOKUP(B117,'MSAR Data'!$C$6:$BR$156,68,FALSE)</f>
        <v>0.32121212121212123</v>
      </c>
      <c r="D117" s="88">
        <f>VLOOKUP(B117,'MSAR Data'!$C$6:$BR$156,50,FALSE)</f>
        <v>0.23</v>
      </c>
      <c r="E117" s="86" t="str">
        <f>VLOOKUP(B117,'MSAR Data'!$C$6:$BR$156,51,FALSE)</f>
        <v>Not Available</v>
      </c>
    </row>
    <row r="118" spans="2:5" ht="51">
      <c r="B118" s="87" t="s">
        <v>854</v>
      </c>
      <c r="C118" s="88">
        <f>VLOOKUP(B118,'MSAR Data'!$C$6:$BR$156,68,FALSE)</f>
        <v>0.359375</v>
      </c>
      <c r="D118" s="88">
        <f>VLOOKUP(B118,'MSAR Data'!$C$6:$BR$156,50,FALSE)</f>
        <v>0.11</v>
      </c>
      <c r="E118" s="86" t="str">
        <f>VLOOKUP(B118,'MSAR Data'!$C$6:$BR$156,51,FALSE)</f>
        <v>9 matriculates have completed or attended post baccalaureate programs. 3 matriculates have post baccalaureate and graduate hours. 5 matriculates have completed graduate degrees</v>
      </c>
    </row>
    <row r="119" spans="2:5" ht="17">
      <c r="B119" s="87" t="s">
        <v>865</v>
      </c>
      <c r="C119" s="88">
        <f>VLOOKUP(B119,'MSAR Data'!$C$6:$BR$156,68,FALSE)</f>
        <v>0.1095890410958904</v>
      </c>
      <c r="D119" s="88">
        <f>VLOOKUP(B119,'MSAR Data'!$C$6:$BR$156,50,FALSE)</f>
        <v>0.02</v>
      </c>
      <c r="E119" s="86" t="str">
        <f>VLOOKUP(B119,'MSAR Data'!$C$6:$BR$156,51,FALSE)</f>
        <v>Not Available</v>
      </c>
    </row>
    <row r="120" spans="2:5" ht="17">
      <c r="B120" s="87" t="s">
        <v>871</v>
      </c>
      <c r="C120" s="88">
        <f>VLOOKUP(B120,'MSAR Data'!$C$6:$BR$156,68,FALSE)</f>
        <v>0.24060150375939848</v>
      </c>
      <c r="D120" s="88">
        <f>VLOOKUP(B120,'MSAR Data'!$C$6:$BR$156,50,FALSE)</f>
        <v>0.08</v>
      </c>
      <c r="E120" s="86" t="str">
        <f>VLOOKUP(B120,'MSAR Data'!$C$6:$BR$156,51,FALSE)</f>
        <v>Not Available</v>
      </c>
    </row>
    <row r="121" spans="2:5" ht="17">
      <c r="B121" s="87" t="s">
        <v>877</v>
      </c>
      <c r="C121" s="88">
        <f>VLOOKUP(B121,'MSAR Data'!$C$6:$BR$156,68,FALSE)</f>
        <v>0.58571428571428574</v>
      </c>
      <c r="D121" s="88">
        <f>VLOOKUP(B121,'MSAR Data'!$C$6:$BR$156,50,FALSE)</f>
        <v>7.0000000000000007E-2</v>
      </c>
      <c r="E121" s="86">
        <f>VLOOKUP(B121,'MSAR Data'!$C$6:$BR$156,51,FALSE)</f>
        <v>8</v>
      </c>
    </row>
    <row r="122" spans="2:5" ht="17">
      <c r="B122" s="87" t="s">
        <v>886</v>
      </c>
      <c r="C122" s="88">
        <f>VLOOKUP(B122,'MSAR Data'!$C$6:$BR$156,68,FALSE)</f>
        <v>0.52427184466019416</v>
      </c>
      <c r="D122" s="88">
        <f>VLOOKUP(B122,'MSAR Data'!$C$6:$BR$156,50,FALSE)</f>
        <v>0.18</v>
      </c>
      <c r="E122" s="86">
        <f>VLOOKUP(B122,'MSAR Data'!$C$6:$BR$156,51,FALSE)</f>
        <v>7</v>
      </c>
    </row>
    <row r="123" spans="2:5" ht="17">
      <c r="B123" s="87" t="s">
        <v>895</v>
      </c>
      <c r="C123" s="88">
        <f>VLOOKUP(B123,'MSAR Data'!$C$6:$BR$156,68,FALSE)</f>
        <v>0.6</v>
      </c>
      <c r="D123" s="88">
        <f>VLOOKUP(B123,'MSAR Data'!$C$6:$BR$156,50,FALSE)</f>
        <v>0.15</v>
      </c>
      <c r="E123" s="86" t="str">
        <f>VLOOKUP(B123,'MSAR Data'!$C$6:$BR$156,51,FALSE)</f>
        <v>Not Available</v>
      </c>
    </row>
    <row r="124" spans="2:5" ht="17">
      <c r="B124" s="87" t="s">
        <v>900</v>
      </c>
      <c r="C124" s="88">
        <f>VLOOKUP(B124,'MSAR Data'!$C$6:$BR$156,68,FALSE)</f>
        <v>0.35616438356164382</v>
      </c>
      <c r="D124" s="88">
        <f>VLOOKUP(B124,'MSAR Data'!$C$6:$BR$156,50,FALSE)</f>
        <v>0.03</v>
      </c>
      <c r="E124" s="86" t="str">
        <f>VLOOKUP(B124,'MSAR Data'!$C$6:$BR$156,51,FALSE)</f>
        <v>Not Available</v>
      </c>
    </row>
    <row r="125" spans="2:5" ht="17">
      <c r="B125" s="87" t="s">
        <v>908</v>
      </c>
      <c r="C125" s="88">
        <f>VLOOKUP(B125,'MSAR Data'!$C$6:$BR$156,68,FALSE)</f>
        <v>0.30674846625766872</v>
      </c>
      <c r="D125" s="88">
        <f>VLOOKUP(B125,'MSAR Data'!$C$6:$BR$156,50,FALSE)</f>
        <v>7.0000000000000007E-2</v>
      </c>
      <c r="E125" s="86" t="str">
        <f>VLOOKUP(B125,'MSAR Data'!$C$6:$BR$156,51,FALSE)</f>
        <v>Not Available</v>
      </c>
    </row>
    <row r="126" spans="2:5" ht="17">
      <c r="B126" s="87" t="s">
        <v>916</v>
      </c>
      <c r="C126" s="88">
        <f>VLOOKUP(B126,'MSAR Data'!$C$6:$BR$156,68,FALSE)</f>
        <v>0.44303797468354428</v>
      </c>
      <c r="D126" s="88">
        <f>VLOOKUP(B126,'MSAR Data'!$C$6:$BR$156,50,FALSE)</f>
        <v>0.14000000000000001</v>
      </c>
      <c r="E126" s="86">
        <f>VLOOKUP(B126,'MSAR Data'!$C$6:$BR$156,51,FALSE)</f>
        <v>12</v>
      </c>
    </row>
    <row r="127" spans="2:5" ht="17">
      <c r="B127" s="87" t="s">
        <v>920</v>
      </c>
      <c r="C127" s="88">
        <f>VLOOKUP(B127,'MSAR Data'!$C$6:$BR$156,68,FALSE)</f>
        <v>0.45192307692307693</v>
      </c>
      <c r="D127" s="88">
        <f>VLOOKUP(B127,'MSAR Data'!$C$6:$BR$156,50,FALSE)</f>
        <v>0.11</v>
      </c>
      <c r="E127" s="86">
        <f>VLOOKUP(B127,'MSAR Data'!$C$6:$BR$156,51,FALSE)</f>
        <v>10</v>
      </c>
    </row>
    <row r="128" spans="2:5" ht="17">
      <c r="B128" s="87" t="s">
        <v>926</v>
      </c>
      <c r="C128" s="88">
        <f>VLOOKUP(B128,'MSAR Data'!$C$6:$BR$156,68,FALSE)</f>
        <v>0.25675675675675674</v>
      </c>
      <c r="D128" s="88">
        <f>VLOOKUP(B128,'MSAR Data'!$C$6:$BR$156,50,FALSE)</f>
        <v>7.0000000000000007E-2</v>
      </c>
      <c r="E128" s="86">
        <f>VLOOKUP(B128,'MSAR Data'!$C$6:$BR$156,51,FALSE)</f>
        <v>10</v>
      </c>
    </row>
    <row r="129" spans="2:5" ht="17">
      <c r="B129" s="87" t="s">
        <v>928</v>
      </c>
      <c r="C129" s="88">
        <f>VLOOKUP(B129,'MSAR Data'!$C$6:$BR$156,68,FALSE)</f>
        <v>0.32</v>
      </c>
      <c r="D129" s="88">
        <f>VLOOKUP(B129,'MSAR Data'!$C$6:$BR$156,50,FALSE)</f>
        <v>0.13</v>
      </c>
      <c r="E129" s="86">
        <f>VLOOKUP(B129,'MSAR Data'!$C$6:$BR$156,51,FALSE)</f>
        <v>7</v>
      </c>
    </row>
    <row r="130" spans="2:5" ht="17">
      <c r="B130" s="87" t="s">
        <v>930</v>
      </c>
      <c r="C130" s="88">
        <f>VLOOKUP(B130,'MSAR Data'!$C$6:$BR$156,68,FALSE)</f>
        <v>0.3888888888888889</v>
      </c>
      <c r="D130" s="88">
        <f>VLOOKUP(B130,'MSAR Data'!$C$6:$BR$156,50,FALSE)</f>
        <v>0.2</v>
      </c>
      <c r="E130" s="86">
        <f>VLOOKUP(B130,'MSAR Data'!$C$6:$BR$156,51,FALSE)</f>
        <v>20</v>
      </c>
    </row>
    <row r="131" spans="2:5" ht="17">
      <c r="B131" s="87" t="s">
        <v>932</v>
      </c>
      <c r="C131" s="88">
        <f>VLOOKUP(B131,'MSAR Data'!$C$6:$BR$156,68,FALSE)</f>
        <v>0.47058823529411764</v>
      </c>
      <c r="D131" s="88">
        <f>VLOOKUP(B131,'MSAR Data'!$C$6:$BR$156,50,FALSE)</f>
        <v>0.22</v>
      </c>
      <c r="E131" s="86" t="str">
        <f>VLOOKUP(B131,'MSAR Data'!$C$6:$BR$156,51,FALSE)</f>
        <v>Not Available</v>
      </c>
    </row>
    <row r="132" spans="2:5" ht="17">
      <c r="B132" s="87" t="s">
        <v>933</v>
      </c>
      <c r="C132" s="88">
        <f>VLOOKUP(B132,'MSAR Data'!$C$6:$BR$156,68,FALSE)</f>
        <v>0.3125</v>
      </c>
      <c r="D132" s="88">
        <f>VLOOKUP(B132,'MSAR Data'!$C$6:$BR$156,50,FALSE)</f>
        <v>0.1</v>
      </c>
      <c r="E132" s="86">
        <f>VLOOKUP(B132,'MSAR Data'!$C$6:$BR$156,51,FALSE)</f>
        <v>0</v>
      </c>
    </row>
    <row r="133" spans="2:5" ht="17">
      <c r="B133" s="87" t="s">
        <v>953</v>
      </c>
      <c r="C133" s="88">
        <f>VLOOKUP(B133,'MSAR Data'!$C$6:$BR$156,68,FALSE)</f>
        <v>0.5</v>
      </c>
      <c r="D133" s="88">
        <f>VLOOKUP(B133,'MSAR Data'!$C$6:$BR$156,50,FALSE)</f>
        <v>0.2</v>
      </c>
      <c r="E133" s="86" t="str">
        <f>VLOOKUP(B133,'MSAR Data'!$C$6:$BR$156,51,FALSE)</f>
        <v>Not Available</v>
      </c>
    </row>
    <row r="134" spans="2:5" ht="17">
      <c r="B134" s="87" t="s">
        <v>958</v>
      </c>
      <c r="C134" s="88">
        <f>VLOOKUP(B134,'MSAR Data'!$C$6:$BR$156,68,FALSE)</f>
        <v>0.34782608695652173</v>
      </c>
      <c r="D134" s="88">
        <f>VLOOKUP(B134,'MSAR Data'!$C$6:$BR$156,50,FALSE)</f>
        <v>0.12</v>
      </c>
      <c r="E134" s="86" t="str">
        <f>VLOOKUP(B134,'MSAR Data'!$C$6:$BR$156,51,FALSE)</f>
        <v>Not Available</v>
      </c>
    </row>
    <row r="135" spans="2:5" ht="17">
      <c r="B135" s="87" t="s">
        <v>964</v>
      </c>
      <c r="C135" s="88">
        <f>VLOOKUP(B135,'MSAR Data'!$C$6:$BR$156,68,FALSE)</f>
        <v>0.44642857142857145</v>
      </c>
      <c r="D135" s="88">
        <f>VLOOKUP(B135,'MSAR Data'!$C$6:$BR$156,50,FALSE)</f>
        <v>0.14000000000000001</v>
      </c>
      <c r="E135" s="86" t="str">
        <f>VLOOKUP(B135,'MSAR Data'!$C$6:$BR$156,51,FALSE)</f>
        <v>Not Available</v>
      </c>
    </row>
    <row r="136" spans="2:5" ht="17">
      <c r="B136" s="87" t="s">
        <v>971</v>
      </c>
      <c r="C136" s="88">
        <f>VLOOKUP(B136,'MSAR Data'!$C$6:$BR$156,68,FALSE)</f>
        <v>0.24675324675324675</v>
      </c>
      <c r="D136" s="88">
        <f>VLOOKUP(B136,'MSAR Data'!$C$6:$BR$156,50,FALSE)</f>
        <v>0.05</v>
      </c>
      <c r="E136" s="86" t="str">
        <f>VLOOKUP(B136,'MSAR Data'!$C$6:$BR$156,51,FALSE)</f>
        <v>Not Available</v>
      </c>
    </row>
    <row r="137" spans="2:5" ht="17">
      <c r="B137" s="87" t="s">
        <v>979</v>
      </c>
      <c r="C137" s="88">
        <f>VLOOKUP(B137,'MSAR Data'!$C$6:$BR$156,68,FALSE)</f>
        <v>0.3522012578616352</v>
      </c>
      <c r="D137" s="88">
        <f>VLOOKUP(B137,'MSAR Data'!$C$6:$BR$156,50,FALSE)</f>
        <v>0.08</v>
      </c>
      <c r="E137" s="86">
        <f>VLOOKUP(B137,'MSAR Data'!$C$6:$BR$156,51,FALSE)</f>
        <v>7</v>
      </c>
    </row>
    <row r="138" spans="2:5" ht="17">
      <c r="B138" s="87" t="s">
        <v>981</v>
      </c>
      <c r="C138" s="88">
        <f>VLOOKUP(B138,'MSAR Data'!$C$6:$BR$156,68,FALSE)</f>
        <v>0.70740740740740737</v>
      </c>
      <c r="D138" s="88">
        <f>VLOOKUP(B138,'MSAR Data'!$C$6:$BR$156,50,FALSE)</f>
        <v>0.11</v>
      </c>
      <c r="E138" s="86" t="str">
        <f>VLOOKUP(B138,'MSAR Data'!$C$6:$BR$156,51,FALSE)</f>
        <v>Not Available</v>
      </c>
    </row>
    <row r="139" spans="2:5" ht="17">
      <c r="B139" s="87" t="s">
        <v>983</v>
      </c>
      <c r="C139" s="88">
        <f>VLOOKUP(B139,'MSAR Data'!$C$6:$BR$156,68,FALSE)</f>
        <v>0.54385964912280704</v>
      </c>
      <c r="D139" s="88">
        <f>VLOOKUP(B139,'MSAR Data'!$C$6:$BR$156,50,FALSE)</f>
        <v>0.15</v>
      </c>
      <c r="E139" s="86">
        <f>VLOOKUP(B139,'MSAR Data'!$C$6:$BR$156,51,FALSE)</f>
        <v>15</v>
      </c>
    </row>
    <row r="140" spans="2:5" ht="17">
      <c r="B140" s="87" t="s">
        <v>984</v>
      </c>
      <c r="C140" s="88">
        <f>VLOOKUP(B140,'MSAR Data'!$C$6:$BR$156,68,FALSE)</f>
        <v>0.2824858757062147</v>
      </c>
      <c r="D140" s="88">
        <f>VLOOKUP(B140,'MSAR Data'!$C$6:$BR$156,50,FALSE)</f>
        <v>0.04</v>
      </c>
      <c r="E140" s="86">
        <f>VLOOKUP(B140,'MSAR Data'!$C$6:$BR$156,51,FALSE)</f>
        <v>11</v>
      </c>
    </row>
    <row r="141" spans="2:5" ht="51">
      <c r="B141" s="87" t="s">
        <v>986</v>
      </c>
      <c r="C141" s="88">
        <f>VLOOKUP(B141,'MSAR Data'!$C$6:$BR$156,68,FALSE)</f>
        <v>0.26315789473684209</v>
      </c>
      <c r="D141" s="88">
        <f>VLOOKUP(B141,'MSAR Data'!$C$6:$BR$156,50,FALSE)</f>
        <v>0.08</v>
      </c>
      <c r="E141" s="86" t="str">
        <f>VLOOKUP(B141,'MSAR Data'!$C$6:$BR$156,51,FALSE)</f>
        <v>We have accepted students from both career changing and academic record enhancer post baccalaureate programs. We also accepted students who took advanced coursework outside of a formal program.</v>
      </c>
    </row>
    <row r="142" spans="2:5" ht="17">
      <c r="B142" s="87" t="s">
        <v>987</v>
      </c>
      <c r="C142" s="88">
        <f>VLOOKUP(B142,'MSAR Data'!$C$6:$BR$156,68,FALSE)</f>
        <v>0.55376344086021501</v>
      </c>
      <c r="D142" s="88">
        <f>VLOOKUP(B142,'MSAR Data'!$C$6:$BR$156,50,FALSE)</f>
        <v>0.12</v>
      </c>
      <c r="E142" s="86">
        <f>VLOOKUP(B142,'MSAR Data'!$C$6:$BR$156,51,FALSE)</f>
        <v>17</v>
      </c>
    </row>
    <row r="143" spans="2:5" ht="17">
      <c r="B143" s="87" t="s">
        <v>989</v>
      </c>
      <c r="C143" s="88">
        <f>VLOOKUP(B143,'MSAR Data'!$C$6:$BR$156,68,FALSE)</f>
        <v>0.79591836734693877</v>
      </c>
      <c r="D143" s="88">
        <f>VLOOKUP(B143,'MSAR Data'!$C$6:$BR$156,50,FALSE)</f>
        <v>0.33</v>
      </c>
      <c r="E143" s="86">
        <f>VLOOKUP(B143,'MSAR Data'!$C$6:$BR$156,51,FALSE)</f>
        <v>1</v>
      </c>
    </row>
    <row r="144" spans="2:5" ht="34">
      <c r="B144" s="87" t="s">
        <v>991</v>
      </c>
      <c r="C144" s="88">
        <f>VLOOKUP(B144,'MSAR Data'!$C$6:$BR$156,68,FALSE)</f>
        <v>0.43448275862068964</v>
      </c>
      <c r="D144" s="88">
        <f>VLOOKUP(B144,'MSAR Data'!$C$6:$BR$156,50,FALSE)</f>
        <v>0.17</v>
      </c>
      <c r="E144" s="86" t="str">
        <f>VLOOKUP(B144,'MSAR Data'!$C$6:$BR$156,51,FALSE)</f>
        <v>24. This number does not include those students who started a Baccalaureate program after submitting the AMCAS application</v>
      </c>
    </row>
    <row r="145" spans="2:5" ht="17">
      <c r="B145" s="87" t="s">
        <v>993</v>
      </c>
      <c r="C145" s="88">
        <f>VLOOKUP(B145,'MSAR Data'!$C$6:$BR$156,68,FALSE)</f>
        <v>0.8125</v>
      </c>
      <c r="D145" s="88">
        <f>VLOOKUP(B145,'MSAR Data'!$C$6:$BR$156,50,FALSE)</f>
        <v>0.19</v>
      </c>
      <c r="E145" s="86" t="str">
        <f>VLOOKUP(B145,'MSAR Data'!$C$6:$BR$156,51,FALSE)</f>
        <v>Not Available</v>
      </c>
    </row>
    <row r="146" spans="2:5" ht="17">
      <c r="B146" s="87" t="s">
        <v>995</v>
      </c>
      <c r="C146" s="88">
        <f>VLOOKUP(B146,'MSAR Data'!$C$6:$BR$156,68,FALSE)</f>
        <v>0.35772357723577236</v>
      </c>
      <c r="D146" s="88">
        <f>VLOOKUP(B146,'MSAR Data'!$C$6:$BR$156,50,FALSE)</f>
        <v>0.11</v>
      </c>
      <c r="E146" s="86" t="str">
        <f>VLOOKUP(B146,'MSAR Data'!$C$6:$BR$156,51,FALSE)</f>
        <v>Three (3) students in the Entering Class of 2021 had attended Postbaccalaureate programs.</v>
      </c>
    </row>
    <row r="147" spans="2:5" ht="17">
      <c r="B147" s="87" t="s">
        <v>996</v>
      </c>
      <c r="C147" s="88">
        <f>VLOOKUP(B147,'MSAR Data'!$C$6:$BR$156,68,FALSE)</f>
        <v>0.36513157894736842</v>
      </c>
      <c r="D147" s="88">
        <f>VLOOKUP(B147,'MSAR Data'!$C$6:$BR$156,50,FALSE)</f>
        <v>0.12</v>
      </c>
      <c r="E147" s="86" t="str">
        <f>VLOOKUP(B147,'MSAR Data'!$C$6:$BR$156,51,FALSE)</f>
        <v>Not Available</v>
      </c>
    </row>
    <row r="148" spans="2:5" ht="17">
      <c r="B148" s="87" t="s">
        <v>998</v>
      </c>
      <c r="C148" s="88">
        <f>VLOOKUP(B148,'MSAR Data'!$C$6:$BR$156,68,FALSE)</f>
        <v>0.34905660377358488</v>
      </c>
      <c r="D148" s="88">
        <f>VLOOKUP(B148,'MSAR Data'!$C$6:$BR$156,50,FALSE)</f>
        <v>7.0000000000000007E-2</v>
      </c>
      <c r="E148" s="86">
        <f>VLOOKUP(B148,'MSAR Data'!$C$6:$BR$156,51,FALSE)</f>
        <v>3</v>
      </c>
    </row>
    <row r="149" spans="2:5" ht="17">
      <c r="B149" s="87" t="s">
        <v>999</v>
      </c>
      <c r="C149" s="88">
        <f>VLOOKUP(B149,'MSAR Data'!$C$6:$BR$156,68,FALSE)</f>
        <v>0.3482142857142857</v>
      </c>
      <c r="D149" s="88">
        <f>VLOOKUP(B149,'MSAR Data'!$C$6:$BR$156,50,FALSE)</f>
        <v>0.15</v>
      </c>
      <c r="E149" s="86" t="str">
        <f>VLOOKUP(B149,'MSAR Data'!$C$6:$BR$156,51,FALSE)</f>
        <v>Not Available</v>
      </c>
    </row>
    <row r="150" spans="2:5" ht="17">
      <c r="B150" s="87" t="s">
        <v>1001</v>
      </c>
      <c r="C150" s="88">
        <f>VLOOKUP(B150,'MSAR Data'!$C$6:$BR$156,68,FALSE)</f>
        <v>0.4642857142857143</v>
      </c>
      <c r="D150" s="88">
        <f>VLOOKUP(B150,'MSAR Data'!$C$6:$BR$156,50,FALSE)</f>
        <v>0.12</v>
      </c>
      <c r="E150" s="86" t="str">
        <f>VLOOKUP(B150,'MSAR Data'!$C$6:$BR$156,51,FALSE)</f>
        <v>Not Available</v>
      </c>
    </row>
    <row r="151" spans="2:5" ht="17">
      <c r="B151" s="87" t="s">
        <v>1003</v>
      </c>
      <c r="C151" s="88">
        <f>VLOOKUP(B151,'MSAR Data'!$C$6:$BR$156,68,FALSE)</f>
        <v>0.421875</v>
      </c>
      <c r="D151" s="88">
        <f>VLOOKUP(B151,'MSAR Data'!$C$6:$BR$156,50,FALSE)</f>
        <v>0.17</v>
      </c>
      <c r="E151" s="86" t="str">
        <f>VLOOKUP(B151,'MSAR Data'!$C$6:$BR$156,51,FALSE)</f>
        <v>Not Available</v>
      </c>
    </row>
    <row r="152" spans="2:5" ht="17">
      <c r="B152" s="87" t="s">
        <v>1005</v>
      </c>
      <c r="C152" s="88">
        <f>VLOOKUP(B152,'MSAR Data'!$C$6:$BR$156,68,FALSE)</f>
        <v>0.41346153846153844</v>
      </c>
      <c r="D152" s="88">
        <f>VLOOKUP(B152,'MSAR Data'!$C$6:$BR$156,50,FALSE)</f>
        <v>0.13</v>
      </c>
      <c r="E152" s="86" t="str">
        <f>VLOOKUP(B152,'MSAR Data'!$C$6:$BR$156,51,FALSE)</f>
        <v>Not Available</v>
      </c>
    </row>
  </sheetData>
  <sortState xmlns:xlrd2="http://schemas.microsoft.com/office/spreadsheetml/2017/richdata2" ref="B3:E152">
    <sortCondition ref="B3:B152"/>
  </sortState>
  <conditionalFormatting sqref="C3:C152">
    <cfRule type="colorScale" priority="2">
      <colorScale>
        <cfvo type="min"/>
        <cfvo type="percentile" val="50"/>
        <cfvo type="max"/>
        <color rgb="FFF8696B"/>
        <color rgb="FFFFEB84"/>
        <color rgb="FF63BE7B"/>
      </colorScale>
    </cfRule>
  </conditionalFormatting>
  <conditionalFormatting sqref="D3:D152">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11A68-F676-6944-8D5D-1270747BEE33}">
  <sheetPr codeName="Sheet6"/>
  <dimension ref="A1:AI155"/>
  <sheetViews>
    <sheetView topLeftCell="A2" zoomScale="70" zoomScaleNormal="70" workbookViewId="0">
      <selection activeCell="B5" sqref="B5"/>
    </sheetView>
  </sheetViews>
  <sheetFormatPr baseColWidth="10" defaultRowHeight="16"/>
  <cols>
    <col min="2" max="2" width="21.5" customWidth="1"/>
    <col min="3" max="3" width="4.5" customWidth="1"/>
    <col min="4" max="4" width="8.5" customWidth="1"/>
    <col min="5" max="12" width="10.83203125" customWidth="1"/>
    <col min="13" max="13" width="6" customWidth="1"/>
    <col min="14" max="14" width="11.5" customWidth="1"/>
    <col min="15" max="15" width="9.1640625" customWidth="1"/>
    <col min="16" max="16" width="15.5" customWidth="1"/>
    <col min="17" max="17" width="13.83203125" customWidth="1"/>
    <col min="18" max="18" width="49.83203125" customWidth="1"/>
    <col min="19" max="19" width="35.6640625" customWidth="1"/>
    <col min="20" max="20" width="15.83203125" customWidth="1"/>
    <col min="21" max="21" width="59.1640625" customWidth="1"/>
    <col min="22" max="22" width="12" customWidth="1"/>
    <col min="24" max="24" width="15" customWidth="1"/>
    <col min="26" max="26" width="15.5" customWidth="1"/>
  </cols>
  <sheetData>
    <row r="1" spans="1:35">
      <c r="T1" t="s">
        <v>1135</v>
      </c>
      <c r="AI1" s="34"/>
    </row>
    <row r="2" spans="1:35" ht="51">
      <c r="T2" t="s">
        <v>1134</v>
      </c>
      <c r="U2" s="3" t="s">
        <v>1264</v>
      </c>
      <c r="AI2" s="34"/>
    </row>
    <row r="3" spans="1:35" ht="34">
      <c r="T3" t="s">
        <v>1136</v>
      </c>
      <c r="U3" s="3" t="s">
        <v>1147</v>
      </c>
      <c r="V3" s="99" t="s">
        <v>1259</v>
      </c>
      <c r="W3" s="99"/>
      <c r="X3" s="99"/>
      <c r="Y3" s="99"/>
      <c r="Z3" s="99"/>
      <c r="AA3" s="99"/>
      <c r="AB3" s="99"/>
      <c r="AC3" s="99"/>
      <c r="AI3" s="34"/>
    </row>
    <row r="4" spans="1:35">
      <c r="V4" s="98" t="s">
        <v>1154</v>
      </c>
      <c r="W4" s="98"/>
      <c r="X4" s="98" t="s">
        <v>1158</v>
      </c>
      <c r="Y4" s="98"/>
      <c r="Z4" s="98" t="s">
        <v>1159</v>
      </c>
      <c r="AA4" s="98"/>
      <c r="AB4" s="72"/>
      <c r="AC4" s="72"/>
      <c r="AI4" s="34"/>
    </row>
    <row r="5" spans="1:35" ht="51">
      <c r="B5" s="15" t="s">
        <v>100</v>
      </c>
      <c r="C5" s="15" t="s">
        <v>1090</v>
      </c>
      <c r="D5" s="15" t="s">
        <v>266</v>
      </c>
      <c r="E5" s="16" t="s">
        <v>280</v>
      </c>
      <c r="F5" s="16" t="s">
        <v>281</v>
      </c>
      <c r="G5" s="16" t="s">
        <v>282</v>
      </c>
      <c r="H5" s="16" t="s">
        <v>283</v>
      </c>
      <c r="I5" s="16" t="s">
        <v>284</v>
      </c>
      <c r="J5" s="16" t="s">
        <v>285</v>
      </c>
      <c r="K5" s="16" t="s">
        <v>286</v>
      </c>
      <c r="L5" s="16" t="s">
        <v>287</v>
      </c>
      <c r="M5" s="33" t="s">
        <v>1139</v>
      </c>
      <c r="N5" s="28" t="s">
        <v>1140</v>
      </c>
      <c r="O5" s="28" t="s">
        <v>1141</v>
      </c>
      <c r="P5" s="33" t="s">
        <v>1142</v>
      </c>
      <c r="Q5" s="79" t="s">
        <v>1137</v>
      </c>
      <c r="R5" s="15" t="s">
        <v>271</v>
      </c>
      <c r="S5" s="78" t="s">
        <v>1258</v>
      </c>
      <c r="T5" s="32" t="s">
        <v>1138</v>
      </c>
      <c r="U5" s="31" t="s">
        <v>1143</v>
      </c>
      <c r="V5" s="71" t="s">
        <v>1155</v>
      </c>
      <c r="W5" s="71" t="s">
        <v>1156</v>
      </c>
      <c r="X5" s="71" t="s">
        <v>1155</v>
      </c>
      <c r="Y5" s="71" t="s">
        <v>1157</v>
      </c>
      <c r="Z5" s="71" t="s">
        <v>1155</v>
      </c>
      <c r="AA5" s="71" t="s">
        <v>1157</v>
      </c>
      <c r="AB5" s="71" t="s">
        <v>1160</v>
      </c>
      <c r="AC5" s="71" t="s">
        <v>1161</v>
      </c>
      <c r="AI5" s="34"/>
    </row>
    <row r="6" spans="1:35">
      <c r="A6">
        <v>1</v>
      </c>
      <c r="B6" t="s">
        <v>0</v>
      </c>
      <c r="C6" t="s">
        <v>1091</v>
      </c>
      <c r="D6" t="s">
        <v>267</v>
      </c>
      <c r="E6">
        <f>'MSAR Data'!AN7</f>
        <v>2223</v>
      </c>
      <c r="F6">
        <f>'MSAR Data'!AO7</f>
        <v>11502</v>
      </c>
      <c r="G6">
        <f>'MSAR Data'!AP7</f>
        <v>14</v>
      </c>
      <c r="H6">
        <f>'MSAR Data'!AQ7</f>
        <v>13739</v>
      </c>
      <c r="I6">
        <f>'MSAR Data'!AR7</f>
        <v>259</v>
      </c>
      <c r="J6">
        <f>'MSAR Data'!AS7</f>
        <v>468</v>
      </c>
      <c r="K6">
        <f>'MSAR Data'!AT7</f>
        <v>0</v>
      </c>
      <c r="L6">
        <f>'MSAR Data'!AU7</f>
        <v>727</v>
      </c>
      <c r="M6" s="20">
        <f>IFERROR(J6/L6,"")</f>
        <v>0.64374140302613481</v>
      </c>
      <c r="N6" s="29">
        <f t="shared" ref="N6:N35" si="0">IFERROR(I6/E6,"")</f>
        <v>0.11650922177237967</v>
      </c>
      <c r="O6" s="29">
        <f t="shared" ref="O6:O35" si="1">IFERROR(J6/F6,"")</f>
        <v>4.0688575899843503E-2</v>
      </c>
      <c r="P6" s="30">
        <f>IFERROR(N6-O6,"")</f>
        <v>7.5820645872536174E-2</v>
      </c>
      <c r="Q6" t="s">
        <v>304</v>
      </c>
      <c r="R6" t="s">
        <v>270</v>
      </c>
      <c r="S6" t="s">
        <v>270</v>
      </c>
      <c r="T6" t="s">
        <v>1135</v>
      </c>
      <c r="U6" s="10"/>
      <c r="V6" s="34">
        <f>I6/E6</f>
        <v>0.11650922177237967</v>
      </c>
      <c r="W6">
        <f>I6</f>
        <v>259</v>
      </c>
      <c r="X6" s="34">
        <f>J6/F6</f>
        <v>4.0688575899843503E-2</v>
      </c>
      <c r="Y6">
        <f>J6</f>
        <v>468</v>
      </c>
      <c r="Z6" s="34">
        <f>L6/H6</f>
        <v>5.2915059320183422E-2</v>
      </c>
      <c r="AA6">
        <f>L6</f>
        <v>727</v>
      </c>
      <c r="AB6" s="34">
        <f>IF(T6=$T$1,Z6,IF('School List &amp; Interviews'!$F$13='Admission Preferences'!C6,V6,X6))</f>
        <v>5.2915059320183422E-2</v>
      </c>
      <c r="AC6">
        <f>IF(T6=$T$1,AA6,IF('School List &amp; Interviews'!$F$13='Admission Preferences'!C6,W6,Y6))</f>
        <v>727</v>
      </c>
    </row>
    <row r="7" spans="1:35">
      <c r="A7">
        <f>A6+1</f>
        <v>2</v>
      </c>
      <c r="B7" t="s">
        <v>18</v>
      </c>
      <c r="C7" t="s">
        <v>1091</v>
      </c>
      <c r="D7" t="s">
        <v>267</v>
      </c>
      <c r="E7">
        <f>'MSAR Data'!AN8</f>
        <v>1979</v>
      </c>
      <c r="F7">
        <f>'MSAR Data'!AO8</f>
        <v>7714</v>
      </c>
      <c r="G7">
        <f>'MSAR Data'!AP8</f>
        <v>74</v>
      </c>
      <c r="H7">
        <f>'MSAR Data'!AQ8</f>
        <v>9767</v>
      </c>
      <c r="I7">
        <f>'MSAR Data'!AR8</f>
        <v>476</v>
      </c>
      <c r="J7">
        <f>'MSAR Data'!AS8</f>
        <v>638</v>
      </c>
      <c r="K7">
        <f>'MSAR Data'!AT8</f>
        <v>0</v>
      </c>
      <c r="L7">
        <f>'MSAR Data'!AU8</f>
        <v>1114</v>
      </c>
      <c r="M7" s="20">
        <f t="shared" ref="M7:M63" si="2">IFERROR(J7/L7,"")</f>
        <v>0.57271095152603235</v>
      </c>
      <c r="N7" s="29">
        <f t="shared" si="0"/>
        <v>0.2405255179383527</v>
      </c>
      <c r="O7" s="29">
        <f t="shared" si="1"/>
        <v>8.2706766917293228E-2</v>
      </c>
      <c r="P7" s="30">
        <f t="shared" ref="P7:P63" si="3">IFERROR(N7-O7,"")</f>
        <v>0.15781875102105947</v>
      </c>
      <c r="Q7" t="s">
        <v>304</v>
      </c>
      <c r="R7" t="s">
        <v>306</v>
      </c>
      <c r="S7" t="s">
        <v>22</v>
      </c>
      <c r="T7" t="s">
        <v>1135</v>
      </c>
      <c r="U7" s="10"/>
      <c r="V7" s="34">
        <f t="shared" ref="V7:V16" si="4">I7/E7</f>
        <v>0.2405255179383527</v>
      </c>
      <c r="W7">
        <f t="shared" ref="W7:W16" si="5">I7</f>
        <v>476</v>
      </c>
      <c r="X7" s="34">
        <f t="shared" ref="X7:X16" si="6">J7/F7</f>
        <v>8.2706766917293228E-2</v>
      </c>
      <c r="Y7">
        <f t="shared" ref="Y7:Y16" si="7">J7</f>
        <v>638</v>
      </c>
      <c r="Z7" s="34">
        <f t="shared" ref="Z7:Z16" si="8">L7/H7</f>
        <v>0.11405754069826968</v>
      </c>
      <c r="AA7">
        <f t="shared" ref="AA7:AA16" si="9">L7</f>
        <v>1114</v>
      </c>
      <c r="AB7" s="34">
        <f>IF(T7=$T$1,Z7,IF('School List &amp; Interviews'!$F$13='Admission Preferences'!C7,V7,X7))</f>
        <v>0.11405754069826968</v>
      </c>
      <c r="AC7">
        <f>IF(T7=$T$1,AA7,IF('School List &amp; Interviews'!$F$13='Admission Preferences'!C7,W7,Y7))</f>
        <v>1114</v>
      </c>
    </row>
    <row r="8" spans="1:35">
      <c r="A8">
        <f t="shared" ref="A8:A71" si="10">A7+1</f>
        <v>3</v>
      </c>
      <c r="B8" t="s">
        <v>24</v>
      </c>
      <c r="C8" t="s">
        <v>1092</v>
      </c>
      <c r="D8" t="s">
        <v>267</v>
      </c>
      <c r="E8">
        <f>'MSAR Data'!AN9</f>
        <v>2330</v>
      </c>
      <c r="F8">
        <f>'MSAR Data'!AO9</f>
        <v>5198</v>
      </c>
      <c r="G8">
        <f>'MSAR Data'!AP9</f>
        <v>170</v>
      </c>
      <c r="H8">
        <f>'MSAR Data'!AQ9</f>
        <v>7698</v>
      </c>
      <c r="I8">
        <f>'MSAR Data'!AR9</f>
        <v>580</v>
      </c>
      <c r="J8">
        <f>'MSAR Data'!AS9</f>
        <v>272</v>
      </c>
      <c r="K8">
        <f>'MSAR Data'!AT9</f>
        <v>0</v>
      </c>
      <c r="L8">
        <f>'MSAR Data'!AU9</f>
        <v>852</v>
      </c>
      <c r="M8" s="20">
        <f t="shared" si="2"/>
        <v>0.31924882629107981</v>
      </c>
      <c r="N8" s="29">
        <f t="shared" si="0"/>
        <v>0.24892703862660945</v>
      </c>
      <c r="O8" s="29">
        <f t="shared" si="1"/>
        <v>5.232781839168911E-2</v>
      </c>
      <c r="P8" s="30">
        <f t="shared" si="3"/>
        <v>0.19659922023492032</v>
      </c>
      <c r="Q8" t="s">
        <v>304</v>
      </c>
      <c r="R8" t="s">
        <v>309</v>
      </c>
      <c r="S8" t="s">
        <v>22</v>
      </c>
      <c r="T8" t="s">
        <v>1134</v>
      </c>
      <c r="U8" s="10" t="s">
        <v>1256</v>
      </c>
      <c r="V8" s="34">
        <f t="shared" si="4"/>
        <v>0.24892703862660945</v>
      </c>
      <c r="W8">
        <f t="shared" si="5"/>
        <v>580</v>
      </c>
      <c r="X8" s="34">
        <f t="shared" si="6"/>
        <v>5.232781839168911E-2</v>
      </c>
      <c r="Y8">
        <f t="shared" si="7"/>
        <v>272</v>
      </c>
      <c r="Z8" s="34">
        <f t="shared" si="8"/>
        <v>0.11067809820732658</v>
      </c>
      <c r="AA8">
        <f t="shared" si="9"/>
        <v>852</v>
      </c>
      <c r="AB8" s="34">
        <f>IF(T8=$T$1,Z8,IF('School List &amp; Interviews'!$F$13='Admission Preferences'!C8,V8,X8))</f>
        <v>5.232781839168911E-2</v>
      </c>
      <c r="AC8">
        <f>IF(T8=$T$1,AA8,IF('School List &amp; Interviews'!$F$13='Admission Preferences'!C8,W8,Y8))</f>
        <v>272</v>
      </c>
    </row>
    <row r="9" spans="1:35">
      <c r="A9">
        <f t="shared" si="10"/>
        <v>4</v>
      </c>
      <c r="B9" t="s">
        <v>29</v>
      </c>
      <c r="C9" t="s">
        <v>1093</v>
      </c>
      <c r="D9" t="s">
        <v>267</v>
      </c>
      <c r="E9">
        <f>'MSAR Data'!AN10</f>
        <v>950</v>
      </c>
      <c r="F9">
        <f>'MSAR Data'!AO10</f>
        <v>10187</v>
      </c>
      <c r="G9">
        <f>'MSAR Data'!AP10</f>
        <v>870</v>
      </c>
      <c r="H9">
        <f>'MSAR Data'!AQ10</f>
        <v>12007</v>
      </c>
      <c r="I9">
        <f>'MSAR Data'!AR10</f>
        <v>119</v>
      </c>
      <c r="J9">
        <f>'MSAR Data'!AS10</f>
        <v>848</v>
      </c>
      <c r="K9">
        <f>'MSAR Data'!AT10</f>
        <v>26</v>
      </c>
      <c r="L9">
        <f>'MSAR Data'!AU10</f>
        <v>993</v>
      </c>
      <c r="M9" s="20">
        <f t="shared" si="2"/>
        <v>0.85397784491440076</v>
      </c>
      <c r="N9" s="29">
        <f t="shared" si="0"/>
        <v>0.12526315789473685</v>
      </c>
      <c r="O9" s="29">
        <f t="shared" si="1"/>
        <v>8.3243349366840094E-2</v>
      </c>
      <c r="P9" s="30">
        <f t="shared" si="3"/>
        <v>4.201980852789676E-2</v>
      </c>
      <c r="Q9" t="s">
        <v>304</v>
      </c>
      <c r="R9" t="s">
        <v>313</v>
      </c>
      <c r="S9" t="s">
        <v>22</v>
      </c>
      <c r="T9" t="s">
        <v>1135</v>
      </c>
      <c r="U9" s="10"/>
      <c r="V9" s="34">
        <f t="shared" si="4"/>
        <v>0.12526315789473685</v>
      </c>
      <c r="W9">
        <f t="shared" si="5"/>
        <v>119</v>
      </c>
      <c r="X9" s="34">
        <f t="shared" si="6"/>
        <v>8.3243349366840094E-2</v>
      </c>
      <c r="Y9">
        <f t="shared" si="7"/>
        <v>848</v>
      </c>
      <c r="Z9" s="34">
        <f t="shared" si="8"/>
        <v>8.2701757308236867E-2</v>
      </c>
      <c r="AA9">
        <f t="shared" si="9"/>
        <v>993</v>
      </c>
      <c r="AB9" s="34">
        <f>IF(T9=$T$1,Z9,IF('School List &amp; Interviews'!$F$13='Admission Preferences'!C9,V9,X9))</f>
        <v>8.2701757308236867E-2</v>
      </c>
      <c r="AC9">
        <f>IF(T9=$T$1,AA9,IF('School List &amp; Interviews'!$F$13='Admission Preferences'!C9,W9,Y9))</f>
        <v>993</v>
      </c>
    </row>
    <row r="10" spans="1:35">
      <c r="A10">
        <f t="shared" si="10"/>
        <v>5</v>
      </c>
      <c r="B10" t="s">
        <v>33</v>
      </c>
      <c r="C10" t="s">
        <v>1094</v>
      </c>
      <c r="D10" t="s">
        <v>316</v>
      </c>
      <c r="E10">
        <f>'MSAR Data'!AN11</f>
        <v>1204</v>
      </c>
      <c r="F10">
        <f>'MSAR Data'!AO11</f>
        <v>3</v>
      </c>
      <c r="G10">
        <f>'MSAR Data'!AP11</f>
        <v>2</v>
      </c>
      <c r="H10">
        <f>'MSAR Data'!AQ11</f>
        <v>1209</v>
      </c>
      <c r="I10">
        <f>'MSAR Data'!AR11</f>
        <v>405</v>
      </c>
      <c r="J10">
        <f>'MSAR Data'!AS11</f>
        <v>0</v>
      </c>
      <c r="K10">
        <f>'MSAR Data'!AT11</f>
        <v>0</v>
      </c>
      <c r="L10">
        <f>'MSAR Data'!AU11</f>
        <v>405</v>
      </c>
      <c r="M10" s="20">
        <f t="shared" si="2"/>
        <v>0</v>
      </c>
      <c r="N10" s="29">
        <f t="shared" si="0"/>
        <v>0.33637873754152825</v>
      </c>
      <c r="O10" s="29">
        <f t="shared" si="1"/>
        <v>0</v>
      </c>
      <c r="P10" s="30">
        <f t="shared" si="3"/>
        <v>0.33637873754152825</v>
      </c>
      <c r="Q10" t="s">
        <v>299</v>
      </c>
      <c r="S10" t="s">
        <v>317</v>
      </c>
      <c r="T10" t="s">
        <v>1136</v>
      </c>
      <c r="U10" s="10"/>
      <c r="V10" s="34">
        <f t="shared" si="4"/>
        <v>0.33637873754152825</v>
      </c>
      <c r="W10">
        <f t="shared" si="5"/>
        <v>405</v>
      </c>
      <c r="X10" s="34">
        <f t="shared" si="6"/>
        <v>0</v>
      </c>
      <c r="Y10">
        <f t="shared" si="7"/>
        <v>0</v>
      </c>
      <c r="Z10" s="34">
        <f t="shared" si="8"/>
        <v>0.33498759305210918</v>
      </c>
      <c r="AA10">
        <f t="shared" si="9"/>
        <v>405</v>
      </c>
      <c r="AB10" s="34">
        <f>IF(T10=$T$1,Z10,IF('School List &amp; Interviews'!$F$13='Admission Preferences'!C10,V10,X10))</f>
        <v>0</v>
      </c>
      <c r="AC10">
        <f>IF(T10=$T$1,AA10,IF('School List &amp; Interviews'!$F$13='Admission Preferences'!C10,W10,Y10))</f>
        <v>0</v>
      </c>
    </row>
    <row r="11" spans="1:35">
      <c r="A11">
        <f t="shared" si="10"/>
        <v>6</v>
      </c>
      <c r="B11" t="s">
        <v>35</v>
      </c>
      <c r="C11" t="s">
        <v>1095</v>
      </c>
      <c r="D11" t="s">
        <v>267</v>
      </c>
      <c r="E11">
        <f>'MSAR Data'!AN12</f>
        <v>3670</v>
      </c>
      <c r="F11">
        <f>'MSAR Data'!AO12</f>
        <v>2218</v>
      </c>
      <c r="G11">
        <f>'MSAR Data'!AP12</f>
        <v>64</v>
      </c>
      <c r="H11">
        <f>'MSAR Data'!AQ12</f>
        <v>5952</v>
      </c>
      <c r="I11">
        <f>'MSAR Data'!AR12</f>
        <v>283</v>
      </c>
      <c r="J11">
        <f>'MSAR Data'!AS12</f>
        <v>30</v>
      </c>
      <c r="K11">
        <f>'MSAR Data'!AT12</f>
        <v>0</v>
      </c>
      <c r="L11">
        <f>'MSAR Data'!AU12</f>
        <v>313</v>
      </c>
      <c r="M11" s="20">
        <f t="shared" si="2"/>
        <v>9.5846645367412137E-2</v>
      </c>
      <c r="N11" s="29">
        <f t="shared" si="0"/>
        <v>7.7111716621253407E-2</v>
      </c>
      <c r="O11" s="29">
        <f t="shared" si="1"/>
        <v>1.3525698827772768E-2</v>
      </c>
      <c r="P11" s="30">
        <f t="shared" si="3"/>
        <v>6.3586017793480637E-2</v>
      </c>
      <c r="Q11" t="s">
        <v>304</v>
      </c>
      <c r="R11" t="s">
        <v>320</v>
      </c>
      <c r="S11" t="s">
        <v>22</v>
      </c>
      <c r="T11" t="s">
        <v>1135</v>
      </c>
      <c r="U11" s="10"/>
      <c r="V11" s="34">
        <f t="shared" si="4"/>
        <v>7.7111716621253407E-2</v>
      </c>
      <c r="W11">
        <f t="shared" si="5"/>
        <v>283</v>
      </c>
      <c r="X11" s="34">
        <f t="shared" si="6"/>
        <v>1.3525698827772768E-2</v>
      </c>
      <c r="Y11">
        <f t="shared" si="7"/>
        <v>30</v>
      </c>
      <c r="Z11" s="34">
        <f t="shared" si="8"/>
        <v>5.2587365591397851E-2</v>
      </c>
      <c r="AA11">
        <f t="shared" si="9"/>
        <v>313</v>
      </c>
      <c r="AB11" s="34">
        <f>IF(T11=$T$1,Z11,IF('School List &amp; Interviews'!$F$13='Admission Preferences'!C11,V11,X11))</f>
        <v>5.2587365591397851E-2</v>
      </c>
      <c r="AC11">
        <f>IF(T11=$T$1,AA11,IF('School List &amp; Interviews'!$F$13='Admission Preferences'!C11,W11,Y11))</f>
        <v>313</v>
      </c>
    </row>
    <row r="12" spans="1:35">
      <c r="A12">
        <f t="shared" si="10"/>
        <v>7</v>
      </c>
      <c r="B12" t="s">
        <v>38</v>
      </c>
      <c r="C12" t="s">
        <v>1095</v>
      </c>
      <c r="D12" t="s">
        <v>267</v>
      </c>
      <c r="E12">
        <f>'MSAR Data'!AN13</f>
        <v>3955</v>
      </c>
      <c r="F12">
        <f>'MSAR Data'!AO13</f>
        <v>2264</v>
      </c>
      <c r="G12">
        <f>'MSAR Data'!AP13</f>
        <v>87</v>
      </c>
      <c r="H12">
        <f>'MSAR Data'!AQ13</f>
        <v>6306</v>
      </c>
      <c r="I12">
        <f>'MSAR Data'!AR13</f>
        <v>519</v>
      </c>
      <c r="J12">
        <f>'MSAR Data'!AS13</f>
        <v>10</v>
      </c>
      <c r="K12">
        <f>'MSAR Data'!AT13</f>
        <v>0</v>
      </c>
      <c r="L12">
        <f>'MSAR Data'!AU13</f>
        <v>529</v>
      </c>
      <c r="M12" s="20">
        <f t="shared" si="2"/>
        <v>1.890359168241966E-2</v>
      </c>
      <c r="N12" s="29">
        <f t="shared" si="0"/>
        <v>0.13122629582806575</v>
      </c>
      <c r="O12" s="29">
        <f t="shared" si="1"/>
        <v>4.4169611307420496E-3</v>
      </c>
      <c r="P12" s="30">
        <f t="shared" si="3"/>
        <v>0.12680933469732369</v>
      </c>
      <c r="Q12" t="s">
        <v>304</v>
      </c>
      <c r="R12" t="s">
        <v>304</v>
      </c>
      <c r="S12" t="s">
        <v>324</v>
      </c>
      <c r="T12" t="s">
        <v>1136</v>
      </c>
      <c r="U12" s="10" t="s">
        <v>1204</v>
      </c>
      <c r="V12" s="34">
        <f t="shared" si="4"/>
        <v>0.13122629582806575</v>
      </c>
      <c r="W12">
        <f t="shared" si="5"/>
        <v>519</v>
      </c>
      <c r="X12" s="34">
        <f t="shared" si="6"/>
        <v>4.4169611307420496E-3</v>
      </c>
      <c r="Y12">
        <f t="shared" si="7"/>
        <v>10</v>
      </c>
      <c r="Z12" s="34">
        <f t="shared" si="8"/>
        <v>8.3888360291785605E-2</v>
      </c>
      <c r="AA12">
        <f t="shared" si="9"/>
        <v>529</v>
      </c>
      <c r="AB12" s="34">
        <f>IF(T12=$T$1,Z12,IF('School List &amp; Interviews'!$F$13='Admission Preferences'!C12,V12,X12))</f>
        <v>4.4169611307420496E-3</v>
      </c>
      <c r="AC12">
        <f>IF(T12=$T$1,AA12,IF('School List &amp; Interviews'!$F$13='Admission Preferences'!C12,W12,Y12))</f>
        <v>10</v>
      </c>
    </row>
    <row r="13" spans="1:35">
      <c r="A13">
        <f t="shared" si="10"/>
        <v>8</v>
      </c>
      <c r="B13" s="21" t="s">
        <v>41</v>
      </c>
      <c r="C13" t="s">
        <v>1096</v>
      </c>
      <c r="D13" t="s">
        <v>316</v>
      </c>
      <c r="E13">
        <f>'MSAR Data'!AN14</f>
        <v>504</v>
      </c>
      <c r="F13">
        <f>'MSAR Data'!AO14</f>
        <v>1959</v>
      </c>
      <c r="G13">
        <f>'MSAR Data'!AP14</f>
        <v>8</v>
      </c>
      <c r="H13">
        <f>'MSAR Data'!AQ14</f>
        <v>2471</v>
      </c>
      <c r="I13" s="18">
        <f>'MSAR Data'!AR14</f>
        <v>0</v>
      </c>
      <c r="J13" s="18">
        <f>'MSAR Data'!AS14</f>
        <v>0</v>
      </c>
      <c r="K13" s="18">
        <f>'MSAR Data'!AT14</f>
        <v>0</v>
      </c>
      <c r="L13" s="18">
        <f>'MSAR Data'!AU14</f>
        <v>0</v>
      </c>
      <c r="M13" s="20" t="str">
        <f t="shared" si="2"/>
        <v/>
      </c>
      <c r="N13" s="29">
        <f t="shared" si="0"/>
        <v>0</v>
      </c>
      <c r="O13" s="29">
        <f t="shared" si="1"/>
        <v>0</v>
      </c>
      <c r="P13" s="30">
        <f t="shared" si="3"/>
        <v>0</v>
      </c>
      <c r="Q13" t="s">
        <v>304</v>
      </c>
      <c r="R13" t="s">
        <v>328</v>
      </c>
      <c r="S13" t="s">
        <v>327</v>
      </c>
      <c r="T13" t="s">
        <v>1136</v>
      </c>
      <c r="U13" s="10" t="s">
        <v>1205</v>
      </c>
      <c r="V13" s="34">
        <f t="shared" si="4"/>
        <v>0</v>
      </c>
      <c r="W13">
        <f t="shared" si="5"/>
        <v>0</v>
      </c>
      <c r="X13" s="34">
        <f t="shared" si="6"/>
        <v>0</v>
      </c>
      <c r="Y13">
        <f t="shared" si="7"/>
        <v>0</v>
      </c>
      <c r="Z13" s="34">
        <f t="shared" si="8"/>
        <v>0</v>
      </c>
      <c r="AA13">
        <f t="shared" si="9"/>
        <v>0</v>
      </c>
      <c r="AB13" s="34">
        <f>IF(T13=$T$1,Z13,IF('School List &amp; Interviews'!$F$13='Admission Preferences'!C13,V13,X13))</f>
        <v>0</v>
      </c>
      <c r="AC13">
        <f>IF(T13=$T$1,AA13,IF('School List &amp; Interviews'!$F$13='Admission Preferences'!C13,W13,Y13))</f>
        <v>0</v>
      </c>
    </row>
    <row r="14" spans="1:35">
      <c r="A14">
        <f t="shared" si="10"/>
        <v>9</v>
      </c>
      <c r="B14" t="s">
        <v>46</v>
      </c>
      <c r="C14" t="s">
        <v>1097</v>
      </c>
      <c r="D14" t="s">
        <v>267</v>
      </c>
      <c r="E14">
        <f>'MSAR Data'!AN15</f>
        <v>876</v>
      </c>
      <c r="F14">
        <f>'MSAR Data'!AO15</f>
        <v>7230</v>
      </c>
      <c r="G14">
        <f>'MSAR Data'!AP15</f>
        <v>724</v>
      </c>
      <c r="H14">
        <f>'MSAR Data'!AQ15</f>
        <v>8830</v>
      </c>
      <c r="I14">
        <f>'MSAR Data'!AR15</f>
        <v>144</v>
      </c>
      <c r="J14">
        <f>'MSAR Data'!AS15</f>
        <v>1022</v>
      </c>
      <c r="K14">
        <f>'MSAR Data'!AT15</f>
        <v>34</v>
      </c>
      <c r="L14">
        <f>'MSAR Data'!AU15</f>
        <v>1200</v>
      </c>
      <c r="M14" s="20">
        <f t="shared" si="2"/>
        <v>0.85166666666666668</v>
      </c>
      <c r="N14" s="29">
        <f t="shared" si="0"/>
        <v>0.16438356164383561</v>
      </c>
      <c r="O14" s="29">
        <f t="shared" si="1"/>
        <v>0.14135546334716459</v>
      </c>
      <c r="P14" s="30">
        <f t="shared" si="3"/>
        <v>2.3028098296671018E-2</v>
      </c>
      <c r="Q14" t="s">
        <v>304</v>
      </c>
      <c r="R14" t="s">
        <v>332</v>
      </c>
      <c r="T14" t="s">
        <v>1135</v>
      </c>
      <c r="U14" s="10"/>
      <c r="V14" s="34">
        <f t="shared" si="4"/>
        <v>0.16438356164383561</v>
      </c>
      <c r="W14">
        <f t="shared" si="5"/>
        <v>144</v>
      </c>
      <c r="X14" s="34">
        <f t="shared" si="6"/>
        <v>0.14135546334716459</v>
      </c>
      <c r="Y14">
        <f t="shared" si="7"/>
        <v>1022</v>
      </c>
      <c r="Z14" s="34">
        <f t="shared" si="8"/>
        <v>0.13590033975084936</v>
      </c>
      <c r="AA14">
        <f t="shared" si="9"/>
        <v>1200</v>
      </c>
      <c r="AB14" s="34">
        <f>IF(T14=$T$1,Z14,IF('School List &amp; Interviews'!$F$13='Admission Preferences'!C14,V14,X14))</f>
        <v>0.13590033975084936</v>
      </c>
      <c r="AC14">
        <f>IF(T14=$T$1,AA14,IF('School List &amp; Interviews'!$F$13='Admission Preferences'!C14,W14,Y14))</f>
        <v>1200</v>
      </c>
    </row>
    <row r="15" spans="1:35">
      <c r="A15">
        <f t="shared" si="10"/>
        <v>10</v>
      </c>
      <c r="B15" t="s">
        <v>48</v>
      </c>
      <c r="C15" t="s">
        <v>1098</v>
      </c>
      <c r="D15" t="s">
        <v>316</v>
      </c>
      <c r="E15">
        <f>'MSAR Data'!AN16</f>
        <v>1598</v>
      </c>
      <c r="F15">
        <f>'MSAR Data'!AO16</f>
        <v>5305</v>
      </c>
      <c r="G15">
        <f>'MSAR Data'!AP16</f>
        <v>529</v>
      </c>
      <c r="H15">
        <f>'MSAR Data'!AQ16</f>
        <v>7432</v>
      </c>
      <c r="I15">
        <f>'MSAR Data'!AR16</f>
        <v>310</v>
      </c>
      <c r="J15">
        <f>'MSAR Data'!AS16</f>
        <v>159</v>
      </c>
      <c r="K15">
        <f>'MSAR Data'!AT16</f>
        <v>0</v>
      </c>
      <c r="L15">
        <f>'MSAR Data'!AU16</f>
        <v>469</v>
      </c>
      <c r="M15" s="20">
        <f t="shared" si="2"/>
        <v>0.33901918976545842</v>
      </c>
      <c r="N15" s="29">
        <f t="shared" si="0"/>
        <v>0.19399249061326659</v>
      </c>
      <c r="O15" s="29">
        <f t="shared" si="1"/>
        <v>2.9971724787935909E-2</v>
      </c>
      <c r="P15" s="30">
        <f t="shared" si="3"/>
        <v>0.16402076582533068</v>
      </c>
      <c r="Q15" t="s">
        <v>304</v>
      </c>
      <c r="R15" t="s">
        <v>338</v>
      </c>
      <c r="S15" t="s">
        <v>337</v>
      </c>
      <c r="T15" t="s">
        <v>1134</v>
      </c>
      <c r="U15" s="10" t="s">
        <v>1144</v>
      </c>
      <c r="V15" s="34">
        <f t="shared" si="4"/>
        <v>0.19399249061326659</v>
      </c>
      <c r="W15">
        <f t="shared" si="5"/>
        <v>310</v>
      </c>
      <c r="X15" s="34">
        <f t="shared" si="6"/>
        <v>2.9971724787935909E-2</v>
      </c>
      <c r="Y15">
        <f t="shared" si="7"/>
        <v>159</v>
      </c>
      <c r="Z15" s="34">
        <f t="shared" si="8"/>
        <v>6.3105489773950488E-2</v>
      </c>
      <c r="AA15">
        <f t="shared" si="9"/>
        <v>469</v>
      </c>
      <c r="AB15" s="34">
        <f>IF(T15=$T$1,Z15,IF('School List &amp; Interviews'!$F$13='Admission Preferences'!C15,V15,X15))</f>
        <v>2.9971724787935909E-2</v>
      </c>
      <c r="AC15">
        <f>IF(T15=$T$1,AA15,IF('School List &amp; Interviews'!$F$13='Admission Preferences'!C15,W15,Y15))</f>
        <v>159</v>
      </c>
    </row>
    <row r="16" spans="1:35">
      <c r="A16">
        <f t="shared" si="10"/>
        <v>11</v>
      </c>
      <c r="B16" t="s">
        <v>50</v>
      </c>
      <c r="C16" t="s">
        <v>1099</v>
      </c>
      <c r="D16" t="s">
        <v>316</v>
      </c>
      <c r="E16">
        <f>'MSAR Data'!AN17</f>
        <v>2600</v>
      </c>
      <c r="F16">
        <f>'MSAR Data'!AO17</f>
        <v>3408</v>
      </c>
      <c r="G16">
        <f>'MSAR Data'!AP17</f>
        <v>23</v>
      </c>
      <c r="H16">
        <f>'MSAR Data'!AQ17</f>
        <v>6031</v>
      </c>
      <c r="I16">
        <f>'MSAR Data'!AR17</f>
        <v>261</v>
      </c>
      <c r="J16">
        <f>'MSAR Data'!AS17</f>
        <v>64</v>
      </c>
      <c r="K16">
        <f>'MSAR Data'!AT17</f>
        <v>0</v>
      </c>
      <c r="L16">
        <f>'MSAR Data'!AU17</f>
        <v>325</v>
      </c>
      <c r="M16" s="20">
        <f t="shared" si="2"/>
        <v>0.19692307692307692</v>
      </c>
      <c r="N16" s="29">
        <f t="shared" si="0"/>
        <v>0.10038461538461538</v>
      </c>
      <c r="O16" s="29">
        <f t="shared" si="1"/>
        <v>1.8779342723004695E-2</v>
      </c>
      <c r="P16" s="30">
        <f t="shared" si="3"/>
        <v>8.1605272661610689E-2</v>
      </c>
      <c r="Q16" t="s">
        <v>304</v>
      </c>
      <c r="R16" t="s">
        <v>343</v>
      </c>
      <c r="S16" t="s">
        <v>344</v>
      </c>
      <c r="T16" t="s">
        <v>1134</v>
      </c>
      <c r="U16" s="10" t="s">
        <v>1201</v>
      </c>
      <c r="V16" s="34">
        <f t="shared" si="4"/>
        <v>0.10038461538461538</v>
      </c>
      <c r="W16">
        <f t="shared" si="5"/>
        <v>261</v>
      </c>
      <c r="X16" s="34">
        <f t="shared" si="6"/>
        <v>1.8779342723004695E-2</v>
      </c>
      <c r="Y16">
        <f t="shared" si="7"/>
        <v>64</v>
      </c>
      <c r="Z16" s="34">
        <f t="shared" si="8"/>
        <v>5.3888244072293152E-2</v>
      </c>
      <c r="AA16">
        <f t="shared" si="9"/>
        <v>325</v>
      </c>
      <c r="AB16" s="34">
        <f>IF(T16=$T$1,Z16,IF('School List &amp; Interviews'!$F$13='Admission Preferences'!C16,V16,X16))</f>
        <v>1.8779342723004695E-2</v>
      </c>
      <c r="AC16">
        <f>IF(T16=$T$1,AA16,IF('School List &amp; Interviews'!$F$13='Admission Preferences'!C16,W16,Y16))</f>
        <v>64</v>
      </c>
    </row>
    <row r="17" spans="1:29">
      <c r="A17">
        <f t="shared" si="10"/>
        <v>12</v>
      </c>
      <c r="B17" t="s">
        <v>53</v>
      </c>
      <c r="C17" t="s">
        <v>1096</v>
      </c>
      <c r="D17" t="s">
        <v>267</v>
      </c>
      <c r="E17">
        <f>'MSAR Data'!AN18</f>
        <v>1590</v>
      </c>
      <c r="F17">
        <f>'MSAR Data'!AO18</f>
        <v>12485</v>
      </c>
      <c r="G17">
        <f>'MSAR Data'!AP18</f>
        <v>120</v>
      </c>
      <c r="H17">
        <f>'MSAR Data'!AQ18</f>
        <v>14195</v>
      </c>
      <c r="I17">
        <f>'MSAR Data'!AR18</f>
        <v>314</v>
      </c>
      <c r="J17">
        <f>'MSAR Data'!AS18</f>
        <v>707</v>
      </c>
      <c r="K17">
        <f>'MSAR Data'!AT18</f>
        <v>0</v>
      </c>
      <c r="L17">
        <f>'MSAR Data'!AU18</f>
        <v>1021</v>
      </c>
      <c r="M17" s="20">
        <f t="shared" si="2"/>
        <v>0.69245837414299705</v>
      </c>
      <c r="N17" s="29">
        <f t="shared" si="0"/>
        <v>0.19748427672955976</v>
      </c>
      <c r="O17" s="29">
        <f t="shared" si="1"/>
        <v>5.6627953544253103E-2</v>
      </c>
      <c r="P17" s="30">
        <f t="shared" si="3"/>
        <v>0.14085632318530666</v>
      </c>
      <c r="Q17" t="s">
        <v>304</v>
      </c>
      <c r="R17" t="s">
        <v>347</v>
      </c>
      <c r="T17" t="s">
        <v>1135</v>
      </c>
      <c r="U17" s="10"/>
      <c r="V17" s="34">
        <f t="shared" ref="V17:V58" si="11">I17/E17</f>
        <v>0.19748427672955976</v>
      </c>
      <c r="W17">
        <f t="shared" ref="W17:W58" si="12">I17</f>
        <v>314</v>
      </c>
      <c r="X17" s="34">
        <f t="shared" ref="X17:X58" si="13">J17/F17</f>
        <v>5.6627953544253103E-2</v>
      </c>
      <c r="Y17">
        <f t="shared" ref="Y17:Y58" si="14">J17</f>
        <v>707</v>
      </c>
      <c r="Z17" s="34">
        <f t="shared" ref="Z17:Z58" si="15">L17/H17</f>
        <v>7.1926734765762598E-2</v>
      </c>
      <c r="AA17">
        <f t="shared" ref="AA17:AA58" si="16">L17</f>
        <v>1021</v>
      </c>
      <c r="AB17" s="34">
        <f>IF(T17=$T$1,Z17,IF('School List &amp; Interviews'!$F$13='Admission Preferences'!C17,V17,X17))</f>
        <v>7.1926734765762598E-2</v>
      </c>
      <c r="AC17">
        <f>IF(T17=$T$1,AA17,IF('School List &amp; Interviews'!$F$13='Admission Preferences'!C17,W17,Y17))</f>
        <v>1021</v>
      </c>
    </row>
    <row r="18" spans="1:29">
      <c r="A18">
        <f t="shared" si="10"/>
        <v>13</v>
      </c>
      <c r="B18" t="s">
        <v>55</v>
      </c>
      <c r="C18" t="s">
        <v>1091</v>
      </c>
      <c r="D18" t="s">
        <v>267</v>
      </c>
      <c r="E18">
        <f>'MSAR Data'!AN19</f>
        <v>1232</v>
      </c>
      <c r="F18">
        <f>'MSAR Data'!AO19</f>
        <v>6328</v>
      </c>
      <c r="G18">
        <f>'MSAR Data'!AP19</f>
        <v>520</v>
      </c>
      <c r="H18">
        <f>'MSAR Data'!AQ19</f>
        <v>8080</v>
      </c>
      <c r="I18">
        <f>'MSAR Data'!AR19</f>
        <v>103</v>
      </c>
      <c r="J18">
        <f>'MSAR Data'!AS19</f>
        <v>741</v>
      </c>
      <c r="K18">
        <f>'MSAR Data'!AT19</f>
        <v>8</v>
      </c>
      <c r="L18">
        <f>'MSAR Data'!AU19</f>
        <v>852</v>
      </c>
      <c r="M18" s="20">
        <f t="shared" si="2"/>
        <v>0.86971830985915488</v>
      </c>
      <c r="N18" s="29">
        <f t="shared" si="0"/>
        <v>8.3603896103896097E-2</v>
      </c>
      <c r="O18" s="29">
        <f t="shared" si="1"/>
        <v>0.11709860935524652</v>
      </c>
      <c r="P18" s="30">
        <f t="shared" si="3"/>
        <v>-3.3494713251350422E-2</v>
      </c>
      <c r="Q18" t="s">
        <v>304</v>
      </c>
      <c r="R18" t="s">
        <v>313</v>
      </c>
      <c r="T18" t="s">
        <v>1135</v>
      </c>
      <c r="U18" s="10"/>
      <c r="V18" s="34">
        <f t="shared" si="11"/>
        <v>8.3603896103896097E-2</v>
      </c>
      <c r="W18">
        <f t="shared" si="12"/>
        <v>103</v>
      </c>
      <c r="X18" s="34">
        <f t="shared" si="13"/>
        <v>0.11709860935524652</v>
      </c>
      <c r="Y18">
        <f t="shared" si="14"/>
        <v>741</v>
      </c>
      <c r="Z18" s="34">
        <f t="shared" si="15"/>
        <v>0.10544554455445544</v>
      </c>
      <c r="AA18">
        <f t="shared" si="16"/>
        <v>852</v>
      </c>
      <c r="AB18" s="34">
        <f>IF(T18=$T$1,Z18,IF('School List &amp; Interviews'!$F$13='Admission Preferences'!C18,V18,X18))</f>
        <v>0.10544554455445544</v>
      </c>
      <c r="AC18">
        <f>IF(T18=$T$1,AA18,IF('School List &amp; Interviews'!$F$13='Admission Preferences'!C18,W18,Y18))</f>
        <v>852</v>
      </c>
    </row>
    <row r="19" spans="1:29">
      <c r="A19">
        <f t="shared" si="10"/>
        <v>14</v>
      </c>
      <c r="B19" t="s">
        <v>57</v>
      </c>
      <c r="C19" t="s">
        <v>1100</v>
      </c>
      <c r="D19" t="s">
        <v>316</v>
      </c>
      <c r="E19">
        <f>'MSAR Data'!AN20</f>
        <v>1435</v>
      </c>
      <c r="F19">
        <f>'MSAR Data'!AO20</f>
        <v>4666</v>
      </c>
      <c r="G19">
        <f>'MSAR Data'!AP20</f>
        <v>5</v>
      </c>
      <c r="H19">
        <f>'MSAR Data'!AQ20</f>
        <v>6106</v>
      </c>
      <c r="I19">
        <f>'MSAR Data'!AR20</f>
        <v>212</v>
      </c>
      <c r="J19">
        <f>'MSAR Data'!AS20</f>
        <v>166</v>
      </c>
      <c r="K19">
        <f>'MSAR Data'!AT20</f>
        <v>0</v>
      </c>
      <c r="L19">
        <f>'MSAR Data'!AU20</f>
        <v>378</v>
      </c>
      <c r="M19" s="20">
        <f t="shared" si="2"/>
        <v>0.43915343915343913</v>
      </c>
      <c r="N19" s="29">
        <f t="shared" si="0"/>
        <v>0.14773519163763066</v>
      </c>
      <c r="O19" s="29">
        <f t="shared" si="1"/>
        <v>3.5576510930132879E-2</v>
      </c>
      <c r="P19" s="30">
        <f t="shared" si="3"/>
        <v>0.11215868070749778</v>
      </c>
      <c r="Q19" t="s">
        <v>304</v>
      </c>
      <c r="R19" t="s">
        <v>354</v>
      </c>
      <c r="S19" t="s">
        <v>352</v>
      </c>
      <c r="T19" t="s">
        <v>1134</v>
      </c>
      <c r="U19" s="10" t="s">
        <v>1203</v>
      </c>
      <c r="V19" s="34">
        <f t="shared" si="11"/>
        <v>0.14773519163763066</v>
      </c>
      <c r="W19">
        <f t="shared" si="12"/>
        <v>212</v>
      </c>
      <c r="X19" s="34">
        <f t="shared" si="13"/>
        <v>3.5576510930132879E-2</v>
      </c>
      <c r="Y19">
        <f t="shared" si="14"/>
        <v>166</v>
      </c>
      <c r="Z19" s="34">
        <f t="shared" si="15"/>
        <v>6.1906321650835247E-2</v>
      </c>
      <c r="AA19">
        <f t="shared" si="16"/>
        <v>378</v>
      </c>
      <c r="AB19" s="34">
        <f>IF(T19=$T$1,Z19,IF('School List &amp; Interviews'!$F$13='Admission Preferences'!C19,V19,X19))</f>
        <v>3.5576510930132879E-2</v>
      </c>
      <c r="AC19">
        <f>IF(T19=$T$1,AA19,IF('School List &amp; Interviews'!$F$13='Admission Preferences'!C19,W19,Y19))</f>
        <v>166</v>
      </c>
    </row>
    <row r="20" spans="1:29">
      <c r="A20">
        <f t="shared" si="10"/>
        <v>15</v>
      </c>
      <c r="B20" t="s">
        <v>59</v>
      </c>
      <c r="C20" t="s">
        <v>1101</v>
      </c>
      <c r="D20" t="s">
        <v>267</v>
      </c>
      <c r="E20">
        <f>'MSAR Data'!AN21</f>
        <v>197</v>
      </c>
      <c r="F20">
        <f>'MSAR Data'!AO21</f>
        <v>6845</v>
      </c>
      <c r="G20">
        <f>'MSAR Data'!AP21</f>
        <v>45</v>
      </c>
      <c r="H20">
        <f>'MSAR Data'!AQ21</f>
        <v>7087</v>
      </c>
      <c r="I20">
        <f>'MSAR Data'!AR21</f>
        <v>62</v>
      </c>
      <c r="J20">
        <f>'MSAR Data'!AS21</f>
        <v>812</v>
      </c>
      <c r="K20">
        <f>'MSAR Data'!AT21</f>
        <v>1</v>
      </c>
      <c r="L20">
        <f>'MSAR Data'!AU21</f>
        <v>875</v>
      </c>
      <c r="M20" s="20">
        <f t="shared" si="2"/>
        <v>0.92800000000000005</v>
      </c>
      <c r="N20" s="29">
        <f t="shared" si="0"/>
        <v>0.31472081218274112</v>
      </c>
      <c r="O20" s="29">
        <f t="shared" si="1"/>
        <v>0.11862673484295105</v>
      </c>
      <c r="P20" s="30">
        <f t="shared" si="3"/>
        <v>0.19609407733979006</v>
      </c>
      <c r="Q20" t="s">
        <v>304</v>
      </c>
      <c r="R20" t="s">
        <v>360</v>
      </c>
      <c r="S20" t="s">
        <v>362</v>
      </c>
      <c r="T20" t="s">
        <v>1135</v>
      </c>
      <c r="U20" s="10"/>
      <c r="V20" s="34">
        <f t="shared" si="11"/>
        <v>0.31472081218274112</v>
      </c>
      <c r="W20">
        <f t="shared" si="12"/>
        <v>62</v>
      </c>
      <c r="X20" s="34">
        <f t="shared" si="13"/>
        <v>0.11862673484295105</v>
      </c>
      <c r="Y20">
        <f t="shared" si="14"/>
        <v>812</v>
      </c>
      <c r="Z20" s="34">
        <f t="shared" si="15"/>
        <v>0.12346550021165514</v>
      </c>
      <c r="AA20">
        <f t="shared" si="16"/>
        <v>875</v>
      </c>
      <c r="AB20" s="34">
        <f>IF(T20=$T$1,Z20,IF('School List &amp; Interviews'!$F$13='Admission Preferences'!C20,V20,X20))</f>
        <v>0.12346550021165514</v>
      </c>
      <c r="AC20">
        <f>IF(T20=$T$1,AA20,IF('School List &amp; Interviews'!$F$13='Admission Preferences'!C20,W20,Y20))</f>
        <v>875</v>
      </c>
    </row>
    <row r="21" spans="1:29">
      <c r="A21">
        <f t="shared" si="10"/>
        <v>16</v>
      </c>
      <c r="B21" t="s">
        <v>67</v>
      </c>
      <c r="C21" t="s">
        <v>1091</v>
      </c>
      <c r="D21" t="s">
        <v>267</v>
      </c>
      <c r="E21">
        <f>'MSAR Data'!AN22</f>
        <v>1823</v>
      </c>
      <c r="F21">
        <f>'MSAR Data'!AO22</f>
        <v>4221</v>
      </c>
      <c r="G21">
        <f>'MSAR Data'!AP22</f>
        <v>45</v>
      </c>
      <c r="H21">
        <f>'MSAR Data'!AQ22</f>
        <v>6089</v>
      </c>
      <c r="I21">
        <f>'MSAR Data'!AR22</f>
        <v>396</v>
      </c>
      <c r="J21">
        <f>'MSAR Data'!AS22</f>
        <v>495</v>
      </c>
      <c r="K21">
        <f>'MSAR Data'!AT22</f>
        <v>2</v>
      </c>
      <c r="L21">
        <f>'MSAR Data'!AU22</f>
        <v>893</v>
      </c>
      <c r="M21" s="20">
        <f t="shared" si="2"/>
        <v>0.5543113101903695</v>
      </c>
      <c r="N21" s="29">
        <f t="shared" si="0"/>
        <v>0.2172243554580362</v>
      </c>
      <c r="O21" s="29">
        <f t="shared" si="1"/>
        <v>0.11727078891257996</v>
      </c>
      <c r="P21" s="30">
        <f t="shared" si="3"/>
        <v>9.9953566545456243E-2</v>
      </c>
      <c r="Q21" t="s">
        <v>304</v>
      </c>
      <c r="R21" t="s">
        <v>366</v>
      </c>
      <c r="T21" t="s">
        <v>1135</v>
      </c>
      <c r="U21" s="10"/>
      <c r="V21" s="34">
        <f t="shared" si="11"/>
        <v>0.2172243554580362</v>
      </c>
      <c r="W21">
        <f t="shared" si="12"/>
        <v>396</v>
      </c>
      <c r="X21" s="34">
        <f t="shared" si="13"/>
        <v>0.11727078891257996</v>
      </c>
      <c r="Y21">
        <f t="shared" si="14"/>
        <v>495</v>
      </c>
      <c r="Z21" s="34">
        <f t="shared" si="15"/>
        <v>0.14665790770241419</v>
      </c>
      <c r="AA21">
        <f t="shared" si="16"/>
        <v>893</v>
      </c>
      <c r="AB21" s="34">
        <f>IF(T21=$T$1,Z21,IF('School List &amp; Interviews'!$F$13='Admission Preferences'!C21,V21,X21))</f>
        <v>0.14665790770241419</v>
      </c>
      <c r="AC21">
        <f>IF(T21=$T$1,AA21,IF('School List &amp; Interviews'!$F$13='Admission Preferences'!C21,W21,Y21))</f>
        <v>893</v>
      </c>
    </row>
    <row r="22" spans="1:29">
      <c r="A22">
        <f t="shared" si="10"/>
        <v>17</v>
      </c>
      <c r="B22" t="s">
        <v>69</v>
      </c>
      <c r="C22" t="s">
        <v>1102</v>
      </c>
      <c r="D22" t="s">
        <v>267</v>
      </c>
      <c r="E22">
        <f>'MSAR Data'!AN23</f>
        <v>1285</v>
      </c>
      <c r="F22">
        <f>'MSAR Data'!AO23</f>
        <v>15382</v>
      </c>
      <c r="G22">
        <f>'MSAR Data'!AP23</f>
        <v>15</v>
      </c>
      <c r="H22">
        <f>'MSAR Data'!AQ23</f>
        <v>16682</v>
      </c>
      <c r="I22">
        <f>'MSAR Data'!AR23</f>
        <v>412</v>
      </c>
      <c r="J22">
        <f>'MSAR Data'!AS23</f>
        <v>1422</v>
      </c>
      <c r="K22">
        <f>'MSAR Data'!AT23</f>
        <v>0</v>
      </c>
      <c r="L22">
        <f>'MSAR Data'!AU23</f>
        <v>1834</v>
      </c>
      <c r="M22" s="20">
        <f t="shared" si="2"/>
        <v>0.77535441657579063</v>
      </c>
      <c r="N22" s="29">
        <f t="shared" si="0"/>
        <v>0.32062256809338524</v>
      </c>
      <c r="O22" s="29">
        <f t="shared" si="1"/>
        <v>9.2445715771681189E-2</v>
      </c>
      <c r="P22" s="30">
        <f t="shared" si="3"/>
        <v>0.22817685232170404</v>
      </c>
      <c r="Q22" t="s">
        <v>304</v>
      </c>
      <c r="R22" t="s">
        <v>369</v>
      </c>
      <c r="T22" t="s">
        <v>1135</v>
      </c>
      <c r="U22" s="10" t="s">
        <v>1145</v>
      </c>
      <c r="V22" s="34">
        <f t="shared" si="11"/>
        <v>0.32062256809338524</v>
      </c>
      <c r="W22">
        <f t="shared" si="12"/>
        <v>412</v>
      </c>
      <c r="X22" s="34">
        <f t="shared" si="13"/>
        <v>9.2445715771681189E-2</v>
      </c>
      <c r="Y22">
        <f t="shared" si="14"/>
        <v>1422</v>
      </c>
      <c r="Z22" s="34">
        <f t="shared" si="15"/>
        <v>0.10993885625224793</v>
      </c>
      <c r="AA22">
        <f t="shared" si="16"/>
        <v>1834</v>
      </c>
      <c r="AB22" s="34">
        <f>IF(T22=$T$1,Z22,IF('School List &amp; Interviews'!$F$13='Admission Preferences'!C22,V22,X22))</f>
        <v>0.10993885625224793</v>
      </c>
      <c r="AC22">
        <f>IF(T22=$T$1,AA22,IF('School List &amp; Interviews'!$F$13='Admission Preferences'!C22,W22,Y22))</f>
        <v>1834</v>
      </c>
    </row>
    <row r="23" spans="1:29">
      <c r="A23">
        <f t="shared" si="10"/>
        <v>18</v>
      </c>
      <c r="B23" t="s">
        <v>72</v>
      </c>
      <c r="C23" t="s">
        <v>1094</v>
      </c>
      <c r="D23" t="s">
        <v>267</v>
      </c>
      <c r="E23">
        <f>'MSAR Data'!AN24</f>
        <v>682</v>
      </c>
      <c r="F23">
        <f>'MSAR Data'!AO24</f>
        <v>7861</v>
      </c>
      <c r="G23">
        <f>'MSAR Data'!AP24</f>
        <v>527</v>
      </c>
      <c r="H23">
        <f>'MSAR Data'!AQ24</f>
        <v>9070</v>
      </c>
      <c r="I23">
        <f>'MSAR Data'!AR24</f>
        <v>86</v>
      </c>
      <c r="J23">
        <f>'MSAR Data'!AS24</f>
        <v>571</v>
      </c>
      <c r="K23">
        <f>'MSAR Data'!AT24</f>
        <v>15</v>
      </c>
      <c r="L23">
        <f>'MSAR Data'!AU24</f>
        <v>672</v>
      </c>
      <c r="M23" s="20">
        <f t="shared" si="2"/>
        <v>0.84970238095238093</v>
      </c>
      <c r="N23" s="29">
        <f t="shared" si="0"/>
        <v>0.12609970674486803</v>
      </c>
      <c r="O23" s="29">
        <f t="shared" si="1"/>
        <v>7.2637069075181276E-2</v>
      </c>
      <c r="P23" s="30">
        <f t="shared" si="3"/>
        <v>5.3462637669686758E-2</v>
      </c>
      <c r="Q23" t="s">
        <v>304</v>
      </c>
      <c r="R23" t="s">
        <v>373</v>
      </c>
      <c r="T23" t="s">
        <v>1135</v>
      </c>
      <c r="U23" s="10"/>
      <c r="V23" s="34">
        <f t="shared" si="11"/>
        <v>0.12609970674486803</v>
      </c>
      <c r="W23">
        <f t="shared" si="12"/>
        <v>86</v>
      </c>
      <c r="X23" s="34">
        <f t="shared" si="13"/>
        <v>7.2637069075181276E-2</v>
      </c>
      <c r="Y23">
        <f t="shared" si="14"/>
        <v>571</v>
      </c>
      <c r="Z23" s="34">
        <f t="shared" si="15"/>
        <v>7.4090407938257996E-2</v>
      </c>
      <c r="AA23">
        <f t="shared" si="16"/>
        <v>672</v>
      </c>
      <c r="AB23" s="34">
        <f>IF(T23=$T$1,Z23,IF('School List &amp; Interviews'!$F$13='Admission Preferences'!C23,V23,X23))</f>
        <v>7.4090407938257996E-2</v>
      </c>
      <c r="AC23">
        <f>IF(T23=$T$1,AA23,IF('School List &amp; Interviews'!$F$13='Admission Preferences'!C23,W23,Y23))</f>
        <v>672</v>
      </c>
    </row>
    <row r="24" spans="1:29">
      <c r="A24">
        <f t="shared" si="10"/>
        <v>19</v>
      </c>
      <c r="B24" t="s">
        <v>74</v>
      </c>
      <c r="C24" t="s">
        <v>1103</v>
      </c>
      <c r="D24" t="s">
        <v>316</v>
      </c>
      <c r="E24">
        <f>'MSAR Data'!AN25</f>
        <v>789</v>
      </c>
      <c r="F24">
        <f>'MSAR Data'!AO25</f>
        <v>2300</v>
      </c>
      <c r="G24">
        <f>'MSAR Data'!AP25</f>
        <v>10</v>
      </c>
      <c r="H24">
        <f>'MSAR Data'!AQ25</f>
        <v>3099</v>
      </c>
      <c r="I24">
        <f>'MSAR Data'!AR25</f>
        <v>285</v>
      </c>
      <c r="J24">
        <f>'MSAR Data'!AS25</f>
        <v>80</v>
      </c>
      <c r="K24">
        <f>'MSAR Data'!AT25</f>
        <v>0</v>
      </c>
      <c r="L24">
        <f>'MSAR Data'!AU25</f>
        <v>365</v>
      </c>
      <c r="M24" s="20">
        <f t="shared" si="2"/>
        <v>0.21917808219178081</v>
      </c>
      <c r="N24" s="29">
        <f t="shared" si="0"/>
        <v>0.36121673003802279</v>
      </c>
      <c r="O24" s="29">
        <f t="shared" si="1"/>
        <v>3.4782608695652174E-2</v>
      </c>
      <c r="P24" s="30">
        <f t="shared" si="3"/>
        <v>0.3264341213423706</v>
      </c>
      <c r="Q24" t="s">
        <v>304</v>
      </c>
      <c r="R24" s="19" t="s">
        <v>377</v>
      </c>
      <c r="S24" t="s">
        <v>378</v>
      </c>
      <c r="T24" t="s">
        <v>1136</v>
      </c>
      <c r="U24" s="10" t="s">
        <v>1202</v>
      </c>
      <c r="V24" s="34">
        <f t="shared" si="11"/>
        <v>0.36121673003802279</v>
      </c>
      <c r="W24">
        <f t="shared" si="12"/>
        <v>285</v>
      </c>
      <c r="X24" s="34">
        <f t="shared" si="13"/>
        <v>3.4782608695652174E-2</v>
      </c>
      <c r="Y24">
        <f t="shared" si="14"/>
        <v>80</v>
      </c>
      <c r="Z24" s="34">
        <f t="shared" si="15"/>
        <v>0.11777992900935785</v>
      </c>
      <c r="AA24">
        <f t="shared" si="16"/>
        <v>365</v>
      </c>
      <c r="AB24" s="34">
        <f>IF(T24=$T$1,Z24,IF('School List &amp; Interviews'!$F$13='Admission Preferences'!C24,V24,X24))</f>
        <v>3.4782608695652174E-2</v>
      </c>
      <c r="AC24">
        <f>IF(T24=$T$1,AA24,IF('School List &amp; Interviews'!$F$13='Admission Preferences'!C24,W24,Y24))</f>
        <v>80</v>
      </c>
    </row>
    <row r="25" spans="1:29">
      <c r="A25">
        <f t="shared" si="10"/>
        <v>20</v>
      </c>
      <c r="B25" t="s">
        <v>79</v>
      </c>
      <c r="C25" t="s">
        <v>1104</v>
      </c>
      <c r="D25" t="s">
        <v>316</v>
      </c>
      <c r="E25">
        <f>'MSAR Data'!AN26</f>
        <v>1235</v>
      </c>
      <c r="F25">
        <f>'MSAR Data'!AO26</f>
        <v>7630</v>
      </c>
      <c r="G25">
        <f>'MSAR Data'!AP26</f>
        <v>7</v>
      </c>
      <c r="H25">
        <f>'MSAR Data'!AQ26</f>
        <v>8872</v>
      </c>
      <c r="I25">
        <f>'MSAR Data'!AR26</f>
        <v>409</v>
      </c>
      <c r="J25">
        <f>'MSAR Data'!AS26</f>
        <v>441</v>
      </c>
      <c r="K25">
        <f>'MSAR Data'!AT26</f>
        <v>0</v>
      </c>
      <c r="L25">
        <f>'MSAR Data'!AU26</f>
        <v>850</v>
      </c>
      <c r="M25" s="20">
        <f t="shared" si="2"/>
        <v>0.51882352941176468</v>
      </c>
      <c r="N25" s="29">
        <f t="shared" si="0"/>
        <v>0.33117408906882589</v>
      </c>
      <c r="O25" s="29">
        <f t="shared" si="1"/>
        <v>5.7798165137614682E-2</v>
      </c>
      <c r="P25" s="30">
        <f t="shared" si="3"/>
        <v>0.27337592393121124</v>
      </c>
      <c r="Q25" t="s">
        <v>304</v>
      </c>
      <c r="R25" t="s">
        <v>379</v>
      </c>
      <c r="S25" t="s">
        <v>380</v>
      </c>
      <c r="T25" t="s">
        <v>1134</v>
      </c>
      <c r="U25" s="10" t="s">
        <v>1201</v>
      </c>
      <c r="V25" s="34">
        <f t="shared" si="11"/>
        <v>0.33117408906882589</v>
      </c>
      <c r="W25">
        <f t="shared" si="12"/>
        <v>409</v>
      </c>
      <c r="X25" s="34">
        <f t="shared" si="13"/>
        <v>5.7798165137614682E-2</v>
      </c>
      <c r="Y25">
        <f t="shared" si="14"/>
        <v>441</v>
      </c>
      <c r="Z25" s="34">
        <f t="shared" si="15"/>
        <v>9.5807033363390443E-2</v>
      </c>
      <c r="AA25">
        <f t="shared" si="16"/>
        <v>850</v>
      </c>
      <c r="AB25" s="34">
        <f>IF(T25=$T$1,Z25,IF('School List &amp; Interviews'!$F$13='Admission Preferences'!C25,V25,X25))</f>
        <v>5.7798165137614682E-2</v>
      </c>
      <c r="AC25">
        <f>IF(T25=$T$1,AA25,IF('School List &amp; Interviews'!$F$13='Admission Preferences'!C25,W25,Y25))</f>
        <v>441</v>
      </c>
    </row>
    <row r="26" spans="1:29">
      <c r="A26">
        <f t="shared" si="10"/>
        <v>21</v>
      </c>
      <c r="B26" t="s">
        <v>83</v>
      </c>
      <c r="C26" t="s">
        <v>238</v>
      </c>
      <c r="D26" t="s">
        <v>267</v>
      </c>
      <c r="E26">
        <f>'MSAR Data'!AN27</f>
        <v>1096</v>
      </c>
      <c r="F26">
        <f>'MSAR Data'!AO27</f>
        <v>12813</v>
      </c>
      <c r="G26">
        <f>'MSAR Data'!AP27</f>
        <v>836</v>
      </c>
      <c r="H26">
        <f>'MSAR Data'!AQ27</f>
        <v>14745</v>
      </c>
      <c r="I26">
        <f>'MSAR Data'!AR27</f>
        <v>112</v>
      </c>
      <c r="J26">
        <f>'MSAR Data'!AS27</f>
        <v>519</v>
      </c>
      <c r="K26">
        <f>'MSAR Data'!AT27</f>
        <v>39</v>
      </c>
      <c r="L26">
        <f>'MSAR Data'!AU27</f>
        <v>670</v>
      </c>
      <c r="M26" s="20">
        <f t="shared" si="2"/>
        <v>0.77462686567164174</v>
      </c>
      <c r="N26" s="29">
        <f t="shared" si="0"/>
        <v>0.10218978102189781</v>
      </c>
      <c r="O26" s="29">
        <f t="shared" si="1"/>
        <v>4.0505736361507845E-2</v>
      </c>
      <c r="P26" s="30">
        <f t="shared" si="3"/>
        <v>6.1684044660389965E-2</v>
      </c>
      <c r="Q26" t="s">
        <v>304</v>
      </c>
      <c r="R26" t="s">
        <v>383</v>
      </c>
      <c r="T26" t="s">
        <v>1135</v>
      </c>
      <c r="U26" s="10"/>
      <c r="V26" s="34">
        <f t="shared" si="11"/>
        <v>0.10218978102189781</v>
      </c>
      <c r="W26">
        <f t="shared" si="12"/>
        <v>112</v>
      </c>
      <c r="X26" s="34">
        <f t="shared" si="13"/>
        <v>4.0505736361507845E-2</v>
      </c>
      <c r="Y26">
        <f t="shared" si="14"/>
        <v>519</v>
      </c>
      <c r="Z26" s="34">
        <f t="shared" si="15"/>
        <v>4.5439131909121737E-2</v>
      </c>
      <c r="AA26">
        <f t="shared" si="16"/>
        <v>670</v>
      </c>
      <c r="AB26" s="34">
        <f>IF(T26=$T$1,Z26,IF('School List &amp; Interviews'!$F$13='Admission Preferences'!C26,V26,X26))</f>
        <v>4.5439131909121737E-2</v>
      </c>
      <c r="AC26">
        <f>IF(T26=$T$1,AA26,IF('School List &amp; Interviews'!$F$13='Admission Preferences'!C26,W26,Y26))</f>
        <v>670</v>
      </c>
    </row>
    <row r="27" spans="1:29">
      <c r="A27">
        <f t="shared" si="10"/>
        <v>22</v>
      </c>
      <c r="B27" t="s">
        <v>85</v>
      </c>
      <c r="C27" t="s">
        <v>1099</v>
      </c>
      <c r="D27" t="s">
        <v>316</v>
      </c>
      <c r="E27">
        <f>'MSAR Data'!AN28</f>
        <v>3002</v>
      </c>
      <c r="F27">
        <f>'MSAR Data'!AO28</f>
        <v>4387</v>
      </c>
      <c r="G27">
        <f>'MSAR Data'!AP28</f>
        <v>10</v>
      </c>
      <c r="H27">
        <f>'MSAR Data'!AQ28</f>
        <v>7399</v>
      </c>
      <c r="I27">
        <f>'MSAR Data'!AR28</f>
        <v>333</v>
      </c>
      <c r="J27">
        <f>'MSAR Data'!AS28</f>
        <v>179</v>
      </c>
      <c r="K27">
        <f>'MSAR Data'!AT28</f>
        <v>0</v>
      </c>
      <c r="L27">
        <f>'MSAR Data'!AU28</f>
        <v>512</v>
      </c>
      <c r="M27" s="20">
        <f t="shared" si="2"/>
        <v>0.349609375</v>
      </c>
      <c r="N27" s="29">
        <f t="shared" si="0"/>
        <v>0.11092604930046636</v>
      </c>
      <c r="O27" s="29">
        <f t="shared" si="1"/>
        <v>4.0802370640528836E-2</v>
      </c>
      <c r="P27" s="30">
        <f t="shared" si="3"/>
        <v>7.0123678659937516E-2</v>
      </c>
      <c r="Q27" t="s">
        <v>304</v>
      </c>
      <c r="R27" t="s">
        <v>386</v>
      </c>
      <c r="T27" t="s">
        <v>1134</v>
      </c>
      <c r="U27" s="10" t="s">
        <v>1201</v>
      </c>
      <c r="V27" s="34">
        <f t="shared" si="11"/>
        <v>0.11092604930046636</v>
      </c>
      <c r="W27">
        <f t="shared" si="12"/>
        <v>333</v>
      </c>
      <c r="X27" s="34">
        <f t="shared" si="13"/>
        <v>4.0802370640528836E-2</v>
      </c>
      <c r="Y27">
        <f t="shared" si="14"/>
        <v>179</v>
      </c>
      <c r="Z27" s="34">
        <f t="shared" si="15"/>
        <v>6.9198540343289636E-2</v>
      </c>
      <c r="AA27">
        <f t="shared" si="16"/>
        <v>512</v>
      </c>
      <c r="AB27" s="34">
        <f>IF(T27=$T$1,Z27,IF('School List &amp; Interviews'!$F$13='Admission Preferences'!C27,V27,X27))</f>
        <v>4.0802370640528836E-2</v>
      </c>
      <c r="AC27">
        <f>IF(T27=$T$1,AA27,IF('School List &amp; Interviews'!$F$13='Admission Preferences'!C27,W27,Y27))</f>
        <v>179</v>
      </c>
    </row>
    <row r="28" spans="1:29">
      <c r="A28">
        <f t="shared" si="10"/>
        <v>23</v>
      </c>
      <c r="B28" t="s">
        <v>88</v>
      </c>
      <c r="C28" t="s">
        <v>1099</v>
      </c>
      <c r="D28" t="s">
        <v>316</v>
      </c>
      <c r="E28">
        <f>'MSAR Data'!AN29</f>
        <v>3188</v>
      </c>
      <c r="F28">
        <f>'MSAR Data'!AO29</f>
        <v>4907</v>
      </c>
      <c r="G28">
        <f>'MSAR Data'!AP29</f>
        <v>57</v>
      </c>
      <c r="H28">
        <f>'MSAR Data'!AQ29</f>
        <v>8152</v>
      </c>
      <c r="I28">
        <f>'MSAR Data'!AR29</f>
        <v>235</v>
      </c>
      <c r="J28">
        <f>'MSAR Data'!AS29</f>
        <v>15</v>
      </c>
      <c r="K28">
        <f>'MSAR Data'!AT29</f>
        <v>0</v>
      </c>
      <c r="L28">
        <f>'MSAR Data'!AU29</f>
        <v>250</v>
      </c>
      <c r="M28" s="20">
        <f t="shared" si="2"/>
        <v>0.06</v>
      </c>
      <c r="N28" s="29">
        <f t="shared" si="0"/>
        <v>7.3713927227101628E-2</v>
      </c>
      <c r="O28" s="29">
        <f t="shared" si="1"/>
        <v>3.0568575504381496E-3</v>
      </c>
      <c r="P28" s="30">
        <f t="shared" si="3"/>
        <v>7.0657069676663478E-2</v>
      </c>
      <c r="Q28" t="s">
        <v>304</v>
      </c>
      <c r="R28" t="s">
        <v>392</v>
      </c>
      <c r="S28" t="s">
        <v>390</v>
      </c>
      <c r="T28" t="s">
        <v>1136</v>
      </c>
      <c r="U28" s="10" t="s">
        <v>1200</v>
      </c>
      <c r="V28" s="34">
        <f t="shared" si="11"/>
        <v>7.3713927227101628E-2</v>
      </c>
      <c r="W28">
        <f t="shared" si="12"/>
        <v>235</v>
      </c>
      <c r="X28" s="34">
        <f t="shared" si="13"/>
        <v>3.0568575504381496E-3</v>
      </c>
      <c r="Y28">
        <f t="shared" si="14"/>
        <v>15</v>
      </c>
      <c r="Z28" s="34">
        <f t="shared" si="15"/>
        <v>3.0667320902845928E-2</v>
      </c>
      <c r="AA28">
        <f t="shared" si="16"/>
        <v>250</v>
      </c>
      <c r="AB28" s="34">
        <f>IF(T28=$T$1,Z28,IF('School List &amp; Interviews'!$F$13='Admission Preferences'!C28,V28,X28))</f>
        <v>3.0568575504381496E-3</v>
      </c>
      <c r="AC28">
        <f>IF(T28=$T$1,AA28,IF('School List &amp; Interviews'!$F$13='Admission Preferences'!C28,W28,Y28))</f>
        <v>15</v>
      </c>
    </row>
    <row r="29" spans="1:29">
      <c r="A29">
        <f t="shared" si="10"/>
        <v>24</v>
      </c>
      <c r="B29" t="s">
        <v>91</v>
      </c>
      <c r="C29" t="s">
        <v>1105</v>
      </c>
      <c r="D29" t="s">
        <v>267</v>
      </c>
      <c r="E29">
        <f>'MSAR Data'!AN30</f>
        <v>481</v>
      </c>
      <c r="F29">
        <f>'MSAR Data'!AO30</f>
        <v>8702</v>
      </c>
      <c r="G29">
        <f>'MSAR Data'!AP30</f>
        <v>28</v>
      </c>
      <c r="H29">
        <f>'MSAR Data'!AQ30</f>
        <v>9211</v>
      </c>
      <c r="I29">
        <f>'MSAR Data'!AR30</f>
        <v>72</v>
      </c>
      <c r="J29">
        <f>'MSAR Data'!AS30</f>
        <v>266</v>
      </c>
      <c r="K29">
        <f>'MSAR Data'!AT30</f>
        <v>1</v>
      </c>
      <c r="L29">
        <f>'MSAR Data'!AU30</f>
        <v>339</v>
      </c>
      <c r="M29" s="20">
        <f t="shared" si="2"/>
        <v>0.78466076696165188</v>
      </c>
      <c r="N29" s="29">
        <f t="shared" si="0"/>
        <v>0.1496881496881497</v>
      </c>
      <c r="O29" s="29">
        <f t="shared" si="1"/>
        <v>3.0567685589519649E-2</v>
      </c>
      <c r="P29" s="30">
        <f t="shared" si="3"/>
        <v>0.11912046409863004</v>
      </c>
      <c r="Q29" t="s">
        <v>304</v>
      </c>
      <c r="R29" t="s">
        <v>313</v>
      </c>
      <c r="S29" t="s">
        <v>22</v>
      </c>
      <c r="T29" t="s">
        <v>1135</v>
      </c>
      <c r="U29" s="10"/>
      <c r="V29" s="34">
        <f t="shared" si="11"/>
        <v>0.1496881496881497</v>
      </c>
      <c r="W29">
        <f t="shared" si="12"/>
        <v>72</v>
      </c>
      <c r="X29" s="34">
        <f t="shared" si="13"/>
        <v>3.0567685589519649E-2</v>
      </c>
      <c r="Y29">
        <f t="shared" si="14"/>
        <v>266</v>
      </c>
      <c r="Z29" s="34">
        <f t="shared" si="15"/>
        <v>3.6803821517750517E-2</v>
      </c>
      <c r="AA29">
        <f t="shared" si="16"/>
        <v>339</v>
      </c>
      <c r="AB29" s="34">
        <f>IF(T29=$T$1,Z29,IF('School List &amp; Interviews'!$F$13='Admission Preferences'!C29,V29,X29))</f>
        <v>3.6803821517750517E-2</v>
      </c>
      <c r="AC29">
        <f>IF(T29=$T$1,AA29,IF('School List &amp; Interviews'!$F$13='Admission Preferences'!C29,W29,Y29))</f>
        <v>339</v>
      </c>
    </row>
    <row r="30" spans="1:29">
      <c r="A30">
        <f t="shared" si="10"/>
        <v>25</v>
      </c>
      <c r="B30" t="s">
        <v>94</v>
      </c>
      <c r="C30" t="s">
        <v>1106</v>
      </c>
      <c r="D30" t="s">
        <v>267</v>
      </c>
      <c r="E30">
        <f>'MSAR Data'!AN31</f>
        <v>122</v>
      </c>
      <c r="F30">
        <f>'MSAR Data'!AO31</f>
        <v>9400</v>
      </c>
      <c r="G30">
        <f>'MSAR Data'!AP31</f>
        <v>993</v>
      </c>
      <c r="H30">
        <f>'MSAR Data'!AQ31</f>
        <v>10515</v>
      </c>
      <c r="I30">
        <f>'MSAR Data'!AR31</f>
        <v>12</v>
      </c>
      <c r="J30">
        <f>'MSAR Data'!AS31</f>
        <v>597</v>
      </c>
      <c r="K30">
        <f>'MSAR Data'!AT31</f>
        <v>36</v>
      </c>
      <c r="L30">
        <f>'MSAR Data'!AU31</f>
        <v>645</v>
      </c>
      <c r="M30" s="20">
        <f t="shared" si="2"/>
        <v>0.92558139534883721</v>
      </c>
      <c r="N30" s="29">
        <f t="shared" si="0"/>
        <v>9.8360655737704916E-2</v>
      </c>
      <c r="O30" s="29">
        <f t="shared" si="1"/>
        <v>6.3510638297872346E-2</v>
      </c>
      <c r="P30" s="30">
        <f t="shared" si="3"/>
        <v>3.485001743983257E-2</v>
      </c>
      <c r="Q30" t="s">
        <v>304</v>
      </c>
      <c r="R30" t="s">
        <v>398</v>
      </c>
      <c r="S30" t="s">
        <v>22</v>
      </c>
      <c r="T30" t="s">
        <v>1135</v>
      </c>
      <c r="U30" s="10"/>
      <c r="V30" s="34">
        <f t="shared" si="11"/>
        <v>9.8360655737704916E-2</v>
      </c>
      <c r="W30">
        <f t="shared" si="12"/>
        <v>12</v>
      </c>
      <c r="X30" s="34">
        <f t="shared" si="13"/>
        <v>6.3510638297872346E-2</v>
      </c>
      <c r="Y30">
        <f t="shared" si="14"/>
        <v>597</v>
      </c>
      <c r="Z30" s="34">
        <f t="shared" si="15"/>
        <v>6.1340941512125532E-2</v>
      </c>
      <c r="AA30">
        <f t="shared" si="16"/>
        <v>645</v>
      </c>
      <c r="AB30" s="34">
        <f>IF(T30=$T$1,Z30,IF('School List &amp; Interviews'!$F$13='Admission Preferences'!C30,V30,X30))</f>
        <v>6.1340941512125532E-2</v>
      </c>
      <c r="AC30">
        <f>IF(T30=$T$1,AA30,IF('School List &amp; Interviews'!$F$13='Admission Preferences'!C30,W30,Y30))</f>
        <v>645</v>
      </c>
    </row>
    <row r="31" spans="1:29">
      <c r="A31">
        <f t="shared" si="10"/>
        <v>26</v>
      </c>
      <c r="B31" t="s">
        <v>97</v>
      </c>
      <c r="C31" t="s">
        <v>1102</v>
      </c>
      <c r="D31" t="s">
        <v>267</v>
      </c>
      <c r="E31">
        <f>'MSAR Data'!AN32</f>
        <v>1092</v>
      </c>
      <c r="F31">
        <f>'MSAR Data'!AO32</f>
        <v>5932</v>
      </c>
      <c r="G31">
        <f>'MSAR Data'!AP32</f>
        <v>6</v>
      </c>
      <c r="H31">
        <f>'MSAR Data'!AQ32</f>
        <v>7030</v>
      </c>
      <c r="I31">
        <f>'MSAR Data'!AR32</f>
        <v>451</v>
      </c>
      <c r="J31">
        <f>'MSAR Data'!AS32</f>
        <v>477</v>
      </c>
      <c r="K31">
        <f>'MSAR Data'!AT32</f>
        <v>0</v>
      </c>
      <c r="L31">
        <f>'MSAR Data'!AU32</f>
        <v>928</v>
      </c>
      <c r="M31" s="20">
        <f t="shared" si="2"/>
        <v>0.51400862068965514</v>
      </c>
      <c r="N31" s="29">
        <f t="shared" si="0"/>
        <v>0.41300366300366298</v>
      </c>
      <c r="O31" s="29">
        <f t="shared" si="1"/>
        <v>8.0411328388401884E-2</v>
      </c>
      <c r="P31" s="30">
        <f t="shared" si="3"/>
        <v>0.33259233461526111</v>
      </c>
      <c r="Q31" t="s">
        <v>304</v>
      </c>
      <c r="R31" t="s">
        <v>402</v>
      </c>
      <c r="S31" t="s">
        <v>403</v>
      </c>
      <c r="T31" t="s">
        <v>1135</v>
      </c>
      <c r="U31" s="10"/>
      <c r="V31" s="34">
        <f t="shared" si="11"/>
        <v>0.41300366300366298</v>
      </c>
      <c r="W31">
        <f t="shared" si="12"/>
        <v>451</v>
      </c>
      <c r="X31" s="34">
        <f t="shared" si="13"/>
        <v>8.0411328388401884E-2</v>
      </c>
      <c r="Y31">
        <f t="shared" si="14"/>
        <v>477</v>
      </c>
      <c r="Z31" s="34">
        <f t="shared" si="15"/>
        <v>0.13200568990042674</v>
      </c>
      <c r="AA31">
        <f t="shared" si="16"/>
        <v>928</v>
      </c>
      <c r="AB31" s="34">
        <f>IF(T31=$T$1,Z31,IF('School List &amp; Interviews'!$F$13='Admission Preferences'!C31,V31,X31))</f>
        <v>0.13200568990042674</v>
      </c>
      <c r="AC31">
        <f>IF(T31=$T$1,AA31,IF('School List &amp; Interviews'!$F$13='Admission Preferences'!C31,W31,Y31))</f>
        <v>928</v>
      </c>
    </row>
    <row r="32" spans="1:29">
      <c r="A32">
        <f t="shared" si="10"/>
        <v>27</v>
      </c>
      <c r="B32" t="s">
        <v>102</v>
      </c>
      <c r="C32" t="s">
        <v>1107</v>
      </c>
      <c r="D32" t="s">
        <v>267</v>
      </c>
      <c r="E32">
        <f>'MSAR Data'!AN33</f>
        <v>83</v>
      </c>
      <c r="F32">
        <f>'MSAR Data'!AO33</f>
        <v>16029</v>
      </c>
      <c r="G32">
        <f>'MSAR Data'!AP33</f>
        <v>713</v>
      </c>
      <c r="H32">
        <f>'MSAR Data'!AQ33</f>
        <v>16825</v>
      </c>
      <c r="I32">
        <f>'MSAR Data'!AR33</f>
        <v>49</v>
      </c>
      <c r="J32">
        <f>'MSAR Data'!AS33</f>
        <v>993</v>
      </c>
      <c r="K32">
        <f>'MSAR Data'!AT33</f>
        <v>40</v>
      </c>
      <c r="L32">
        <f>'MSAR Data'!AU33</f>
        <v>1082</v>
      </c>
      <c r="M32" s="20">
        <f t="shared" si="2"/>
        <v>0.91774491682070236</v>
      </c>
      <c r="N32" s="29">
        <f t="shared" si="0"/>
        <v>0.59036144578313254</v>
      </c>
      <c r="O32" s="29">
        <f t="shared" si="1"/>
        <v>6.1950215234886766E-2</v>
      </c>
      <c r="P32" s="30">
        <f t="shared" si="3"/>
        <v>0.52841123054824579</v>
      </c>
      <c r="Q32" t="s">
        <v>304</v>
      </c>
      <c r="R32" t="s">
        <v>408</v>
      </c>
      <c r="S32" t="s">
        <v>22</v>
      </c>
      <c r="T32" t="s">
        <v>1135</v>
      </c>
      <c r="U32" s="10"/>
      <c r="V32" s="34">
        <f t="shared" si="11"/>
        <v>0.59036144578313254</v>
      </c>
      <c r="W32">
        <f t="shared" si="12"/>
        <v>49</v>
      </c>
      <c r="X32" s="34">
        <f t="shared" si="13"/>
        <v>6.1950215234886766E-2</v>
      </c>
      <c r="Y32">
        <f t="shared" si="14"/>
        <v>993</v>
      </c>
      <c r="Z32" s="34">
        <f t="shared" si="15"/>
        <v>6.4309063893016341E-2</v>
      </c>
      <c r="AA32">
        <f t="shared" si="16"/>
        <v>1082</v>
      </c>
      <c r="AB32" s="34">
        <f>IF(T32=$T$1,Z32,IF('School List &amp; Interviews'!$F$13='Admission Preferences'!C32,V32,X32))</f>
        <v>6.4309063893016341E-2</v>
      </c>
      <c r="AC32">
        <f>IF(T32=$T$1,AA32,IF('School List &amp; Interviews'!$F$13='Admission Preferences'!C32,W32,Y32))</f>
        <v>1082</v>
      </c>
    </row>
    <row r="33" spans="1:29">
      <c r="A33">
        <f t="shared" si="10"/>
        <v>28</v>
      </c>
      <c r="B33" t="s">
        <v>106</v>
      </c>
      <c r="C33" t="s">
        <v>1107</v>
      </c>
      <c r="D33" t="s">
        <v>267</v>
      </c>
      <c r="E33">
        <f>'MSAR Data'!AN34</f>
        <v>68</v>
      </c>
      <c r="F33">
        <f>'MSAR Data'!AO34</f>
        <v>16769</v>
      </c>
      <c r="G33">
        <f>'MSAR Data'!AP34</f>
        <v>1045</v>
      </c>
      <c r="H33">
        <f>'MSAR Data'!AQ34</f>
        <v>17882</v>
      </c>
      <c r="I33">
        <f>'MSAR Data'!AR34</f>
        <v>7</v>
      </c>
      <c r="J33">
        <f>'MSAR Data'!AS34</f>
        <v>1076</v>
      </c>
      <c r="K33">
        <f>'MSAR Data'!AT34</f>
        <v>75</v>
      </c>
      <c r="L33">
        <f>'MSAR Data'!AU34</f>
        <v>1158</v>
      </c>
      <c r="M33" s="20">
        <f t="shared" si="2"/>
        <v>0.92918825561312612</v>
      </c>
      <c r="N33" s="29">
        <f t="shared" si="0"/>
        <v>0.10294117647058823</v>
      </c>
      <c r="O33" s="29">
        <f t="shared" si="1"/>
        <v>6.4166020633311463E-2</v>
      </c>
      <c r="P33" s="30">
        <f t="shared" si="3"/>
        <v>3.8775155837276767E-2</v>
      </c>
      <c r="Q33" t="s">
        <v>304</v>
      </c>
      <c r="R33" t="s">
        <v>411</v>
      </c>
      <c r="S33" t="s">
        <v>410</v>
      </c>
      <c r="T33" t="s">
        <v>1134</v>
      </c>
      <c r="U33" s="10" t="s">
        <v>1199</v>
      </c>
      <c r="V33" s="34">
        <f t="shared" si="11"/>
        <v>0.10294117647058823</v>
      </c>
      <c r="W33">
        <f t="shared" si="12"/>
        <v>7</v>
      </c>
      <c r="X33" s="34">
        <f t="shared" si="13"/>
        <v>6.4166020633311463E-2</v>
      </c>
      <c r="Y33">
        <f t="shared" si="14"/>
        <v>1076</v>
      </c>
      <c r="Z33" s="34">
        <f t="shared" si="15"/>
        <v>6.4757857062968355E-2</v>
      </c>
      <c r="AA33">
        <f t="shared" si="16"/>
        <v>1158</v>
      </c>
      <c r="AB33" s="34">
        <f>IF(T33=$T$1,Z33,IF('School List &amp; Interviews'!$F$13='Admission Preferences'!C33,V33,X33))</f>
        <v>6.4166020633311463E-2</v>
      </c>
      <c r="AC33">
        <f>IF(T33=$T$1,AA33,IF('School List &amp; Interviews'!$F$13='Admission Preferences'!C33,W33,Y33))</f>
        <v>1076</v>
      </c>
    </row>
    <row r="34" spans="1:29">
      <c r="A34">
        <f t="shared" si="10"/>
        <v>29</v>
      </c>
      <c r="B34" t="s">
        <v>107</v>
      </c>
      <c r="C34" t="s">
        <v>1100</v>
      </c>
      <c r="D34" t="s">
        <v>267</v>
      </c>
      <c r="E34">
        <f>'MSAR Data'!AN35</f>
        <v>1288</v>
      </c>
      <c r="F34">
        <f>'MSAR Data'!AO35</f>
        <v>4770</v>
      </c>
      <c r="G34">
        <f>'MSAR Data'!AP35</f>
        <v>11</v>
      </c>
      <c r="H34">
        <f>'MSAR Data'!AQ35</f>
        <v>6069</v>
      </c>
      <c r="I34">
        <f>'MSAR Data'!AR35</f>
        <v>267</v>
      </c>
      <c r="J34">
        <f>'MSAR Data'!AS35</f>
        <v>226</v>
      </c>
      <c r="K34">
        <f>'MSAR Data'!AT35</f>
        <v>0</v>
      </c>
      <c r="L34">
        <f>'MSAR Data'!AU35</f>
        <v>493</v>
      </c>
      <c r="M34" s="20">
        <f t="shared" si="2"/>
        <v>0.45841784989858014</v>
      </c>
      <c r="N34" s="29">
        <f t="shared" si="0"/>
        <v>0.20729813664596272</v>
      </c>
      <c r="O34" s="29">
        <f t="shared" si="1"/>
        <v>4.7379454926624737E-2</v>
      </c>
      <c r="P34" s="30">
        <f t="shared" si="3"/>
        <v>0.15991868171933799</v>
      </c>
      <c r="Q34" t="s">
        <v>304</v>
      </c>
      <c r="S34" t="s">
        <v>416</v>
      </c>
      <c r="T34" t="s">
        <v>1134</v>
      </c>
      <c r="U34" s="10" t="s">
        <v>1198</v>
      </c>
      <c r="V34" s="34">
        <f t="shared" si="11"/>
        <v>0.20729813664596272</v>
      </c>
      <c r="W34">
        <f t="shared" si="12"/>
        <v>267</v>
      </c>
      <c r="X34" s="34">
        <f t="shared" si="13"/>
        <v>4.7379454926624737E-2</v>
      </c>
      <c r="Y34">
        <f t="shared" si="14"/>
        <v>226</v>
      </c>
      <c r="Z34" s="34">
        <f t="shared" si="15"/>
        <v>8.1232492997198882E-2</v>
      </c>
      <c r="AA34">
        <f t="shared" si="16"/>
        <v>493</v>
      </c>
      <c r="AB34" s="34">
        <f>IF(T34=$T$1,Z34,IF('School List &amp; Interviews'!$F$13='Admission Preferences'!C34,V34,X34))</f>
        <v>4.7379454926624737E-2</v>
      </c>
      <c r="AC34">
        <f>IF(T34=$T$1,AA34,IF('School List &amp; Interviews'!$F$13='Admission Preferences'!C34,W34,Y34))</f>
        <v>226</v>
      </c>
    </row>
    <row r="35" spans="1:29">
      <c r="A35">
        <f t="shared" si="10"/>
        <v>30</v>
      </c>
      <c r="B35" t="s">
        <v>111</v>
      </c>
      <c r="C35" t="s">
        <v>1093</v>
      </c>
      <c r="D35" t="s">
        <v>267</v>
      </c>
      <c r="E35">
        <f>'MSAR Data'!AN36</f>
        <v>635</v>
      </c>
      <c r="F35">
        <f>'MSAR Data'!AO36</f>
        <v>7883</v>
      </c>
      <c r="G35">
        <f>'MSAR Data'!AP36</f>
        <v>677</v>
      </c>
      <c r="H35">
        <f>'MSAR Data'!AQ36</f>
        <v>9195</v>
      </c>
      <c r="I35">
        <f>'MSAR Data'!AR36</f>
        <v>97</v>
      </c>
      <c r="J35">
        <f>'MSAR Data'!AS36</f>
        <v>715</v>
      </c>
      <c r="K35">
        <f>'MSAR Data'!AT36</f>
        <v>39</v>
      </c>
      <c r="L35">
        <f>'MSAR Data'!AU36</f>
        <v>851</v>
      </c>
      <c r="M35" s="20">
        <f t="shared" si="2"/>
        <v>0.84018801410105759</v>
      </c>
      <c r="N35" s="29">
        <f t="shared" si="0"/>
        <v>0.15275590551181104</v>
      </c>
      <c r="O35" s="29">
        <f t="shared" si="1"/>
        <v>9.070150957757199E-2</v>
      </c>
      <c r="P35" s="30">
        <f t="shared" si="3"/>
        <v>6.2054395934239046E-2</v>
      </c>
      <c r="Q35" t="s">
        <v>304</v>
      </c>
      <c r="R35" t="s">
        <v>22</v>
      </c>
      <c r="S35" t="s">
        <v>22</v>
      </c>
      <c r="T35" t="s">
        <v>1135</v>
      </c>
      <c r="U35" s="10"/>
      <c r="V35" s="34">
        <f t="shared" si="11"/>
        <v>0.15275590551181104</v>
      </c>
      <c r="W35">
        <f t="shared" si="12"/>
        <v>97</v>
      </c>
      <c r="X35" s="34">
        <f t="shared" si="13"/>
        <v>9.070150957757199E-2</v>
      </c>
      <c r="Y35">
        <f t="shared" si="14"/>
        <v>715</v>
      </c>
      <c r="Z35" s="34">
        <f t="shared" si="15"/>
        <v>9.2550299075584555E-2</v>
      </c>
      <c r="AA35">
        <f t="shared" si="16"/>
        <v>851</v>
      </c>
      <c r="AB35" s="34">
        <f>IF(T35=$T$1,Z35,IF('School List &amp; Interviews'!$F$13='Admission Preferences'!C35,V35,X35))</f>
        <v>9.2550299075584555E-2</v>
      </c>
      <c r="AC35">
        <f>IF(T35=$T$1,AA35,IF('School List &amp; Interviews'!$F$13='Admission Preferences'!C35,W35,Y35))</f>
        <v>851</v>
      </c>
    </row>
    <row r="36" spans="1:29">
      <c r="A36">
        <f t="shared" si="10"/>
        <v>31</v>
      </c>
      <c r="B36" t="s">
        <v>112</v>
      </c>
      <c r="C36" t="s">
        <v>1107</v>
      </c>
      <c r="D36" t="s">
        <v>267</v>
      </c>
      <c r="E36">
        <f>'MSAR Data'!AN37</f>
        <v>51</v>
      </c>
      <c r="F36">
        <f>'MSAR Data'!AO37</f>
        <v>10380</v>
      </c>
      <c r="G36">
        <f>'MSAR Data'!AP37</f>
        <v>780</v>
      </c>
      <c r="H36">
        <f>'MSAR Data'!AQ37</f>
        <v>11211</v>
      </c>
      <c r="I36">
        <f>'MSAR Data'!AR37</f>
        <v>9</v>
      </c>
      <c r="J36">
        <f>'MSAR Data'!AS37</f>
        <v>333</v>
      </c>
      <c r="K36">
        <f>'MSAR Data'!AT37</f>
        <v>16</v>
      </c>
      <c r="L36">
        <f>'MSAR Data'!AU37</f>
        <v>358</v>
      </c>
      <c r="M36" s="20">
        <f t="shared" si="2"/>
        <v>0.93016759776536317</v>
      </c>
      <c r="N36" s="29">
        <f t="shared" ref="N36:N62" si="17">IFERROR(I36/E36,"")</f>
        <v>0.17647058823529413</v>
      </c>
      <c r="O36" s="29">
        <f t="shared" ref="O36:O62" si="18">IFERROR(J36/F36,"")</f>
        <v>3.2080924855491327E-2</v>
      </c>
      <c r="P36" s="30">
        <f t="shared" si="3"/>
        <v>0.1443896633798028</v>
      </c>
      <c r="Q36" t="s">
        <v>304</v>
      </c>
      <c r="R36" t="s">
        <v>421</v>
      </c>
      <c r="S36" t="s">
        <v>420</v>
      </c>
      <c r="T36" t="s">
        <v>1136</v>
      </c>
      <c r="U36" s="10" t="s">
        <v>1206</v>
      </c>
      <c r="V36" s="34">
        <f t="shared" si="11"/>
        <v>0.17647058823529413</v>
      </c>
      <c r="W36">
        <f t="shared" si="12"/>
        <v>9</v>
      </c>
      <c r="X36" s="34">
        <f t="shared" si="13"/>
        <v>3.2080924855491327E-2</v>
      </c>
      <c r="Y36">
        <f t="shared" si="14"/>
        <v>333</v>
      </c>
      <c r="Z36" s="34">
        <f t="shared" si="15"/>
        <v>3.1932923022031934E-2</v>
      </c>
      <c r="AA36">
        <f t="shared" si="16"/>
        <v>358</v>
      </c>
      <c r="AB36" s="34">
        <f>IF(T36=$T$1,Z36,IF('School List &amp; Interviews'!$F$13='Admission Preferences'!C36,V36,X36))</f>
        <v>3.2080924855491327E-2</v>
      </c>
      <c r="AC36">
        <f>IF(T36=$T$1,AA36,IF('School List &amp; Interviews'!$F$13='Admission Preferences'!C36,W36,Y36))</f>
        <v>333</v>
      </c>
    </row>
    <row r="37" spans="1:29">
      <c r="A37">
        <f t="shared" si="10"/>
        <v>32</v>
      </c>
      <c r="B37" t="s">
        <v>113</v>
      </c>
      <c r="C37" t="s">
        <v>1091</v>
      </c>
      <c r="D37" t="s">
        <v>267</v>
      </c>
      <c r="E37">
        <f>'MSAR Data'!AN38</f>
        <v>1592</v>
      </c>
      <c r="F37">
        <f>'MSAR Data'!AO38</f>
        <v>6545</v>
      </c>
      <c r="G37">
        <f>'MSAR Data'!AP38</f>
        <v>674</v>
      </c>
      <c r="H37">
        <f>'MSAR Data'!AQ38</f>
        <v>8811</v>
      </c>
      <c r="I37">
        <f>'MSAR Data'!AR38</f>
        <v>154</v>
      </c>
      <c r="J37">
        <f>'MSAR Data'!AS38</f>
        <v>512</v>
      </c>
      <c r="K37">
        <f>'MSAR Data'!AT38</f>
        <v>12</v>
      </c>
      <c r="L37">
        <f>'MSAR Data'!AU38</f>
        <v>678</v>
      </c>
      <c r="M37" s="20">
        <f t="shared" si="2"/>
        <v>0.75516224188790559</v>
      </c>
      <c r="N37" s="29">
        <f t="shared" si="17"/>
        <v>9.6733668341708545E-2</v>
      </c>
      <c r="O37" s="29">
        <f t="shared" si="18"/>
        <v>7.8227654698242929E-2</v>
      </c>
      <c r="P37" s="30">
        <f t="shared" si="3"/>
        <v>1.8506013643465616E-2</v>
      </c>
      <c r="Q37" t="s">
        <v>304</v>
      </c>
      <c r="R37" s="19" t="s">
        <v>424</v>
      </c>
      <c r="S37" t="s">
        <v>22</v>
      </c>
      <c r="T37" t="s">
        <v>1135</v>
      </c>
      <c r="U37" s="10"/>
      <c r="V37" s="34">
        <f t="shared" si="11"/>
        <v>9.6733668341708545E-2</v>
      </c>
      <c r="W37">
        <f t="shared" si="12"/>
        <v>154</v>
      </c>
      <c r="X37" s="34">
        <f t="shared" si="13"/>
        <v>7.8227654698242929E-2</v>
      </c>
      <c r="Y37">
        <f t="shared" si="14"/>
        <v>512</v>
      </c>
      <c r="Z37" s="34">
        <f t="shared" si="15"/>
        <v>7.6949267960503914E-2</v>
      </c>
      <c r="AA37">
        <f t="shared" si="16"/>
        <v>678</v>
      </c>
      <c r="AB37" s="34">
        <f>IF(T37=$T$1,Z37,IF('School List &amp; Interviews'!$F$13='Admission Preferences'!C37,V37,X37))</f>
        <v>7.6949267960503914E-2</v>
      </c>
      <c r="AC37">
        <f>IF(T37=$T$1,AA37,IF('School List &amp; Interviews'!$F$13='Admission Preferences'!C37,W37,Y37))</f>
        <v>678</v>
      </c>
    </row>
    <row r="38" spans="1:29">
      <c r="A38">
        <f t="shared" si="10"/>
        <v>33</v>
      </c>
      <c r="B38" t="s">
        <v>115</v>
      </c>
      <c r="C38" t="s">
        <v>1108</v>
      </c>
      <c r="D38" t="s">
        <v>316</v>
      </c>
      <c r="E38">
        <f>'MSAR Data'!AN39</f>
        <v>877</v>
      </c>
      <c r="F38">
        <f>'MSAR Data'!AO39</f>
        <v>6322</v>
      </c>
      <c r="G38">
        <f>'MSAR Data'!AP39</f>
        <v>34</v>
      </c>
      <c r="H38">
        <f>'MSAR Data'!AQ39</f>
        <v>7233</v>
      </c>
      <c r="I38">
        <f>'MSAR Data'!AR39</f>
        <v>591</v>
      </c>
      <c r="J38">
        <f>'MSAR Data'!AS39</f>
        <v>552</v>
      </c>
      <c r="K38">
        <f>'MSAR Data'!AT39</f>
        <v>0</v>
      </c>
      <c r="L38">
        <f>'MSAR Data'!AU39</f>
        <v>1143</v>
      </c>
      <c r="M38" s="20">
        <f t="shared" si="2"/>
        <v>0.48293963254593175</v>
      </c>
      <c r="N38" s="29">
        <f t="shared" si="17"/>
        <v>0.67388825541619157</v>
      </c>
      <c r="O38" s="29">
        <f t="shared" si="18"/>
        <v>8.731414109459032E-2</v>
      </c>
      <c r="P38" s="30">
        <f t="shared" si="3"/>
        <v>0.58657411432160123</v>
      </c>
      <c r="Q38" t="s">
        <v>429</v>
      </c>
      <c r="R38" t="s">
        <v>428</v>
      </c>
      <c r="S38" t="s">
        <v>430</v>
      </c>
      <c r="T38" t="s">
        <v>1136</v>
      </c>
      <c r="U38" s="10" t="s">
        <v>1146</v>
      </c>
      <c r="V38" s="34">
        <f t="shared" si="11"/>
        <v>0.67388825541619157</v>
      </c>
      <c r="W38">
        <f t="shared" si="12"/>
        <v>591</v>
      </c>
      <c r="X38" s="34">
        <f t="shared" si="13"/>
        <v>8.731414109459032E-2</v>
      </c>
      <c r="Y38">
        <f t="shared" si="14"/>
        <v>552</v>
      </c>
      <c r="Z38" s="34">
        <f t="shared" si="15"/>
        <v>0.15802571547075903</v>
      </c>
      <c r="AA38">
        <f t="shared" si="16"/>
        <v>1143</v>
      </c>
      <c r="AB38" s="34">
        <f>IF(T38=$T$1,Z38,IF('School List &amp; Interviews'!$F$13='Admission Preferences'!C38,V38,X38))</f>
        <v>8.731414109459032E-2</v>
      </c>
      <c r="AC38">
        <f>IF(T38=$T$1,AA38,IF('School List &amp; Interviews'!$F$13='Admission Preferences'!C38,W38,Y38))</f>
        <v>552</v>
      </c>
    </row>
    <row r="39" spans="1:29">
      <c r="A39">
        <f t="shared" si="10"/>
        <v>34</v>
      </c>
      <c r="B39" t="s">
        <v>117</v>
      </c>
      <c r="C39" t="s">
        <v>1091</v>
      </c>
      <c r="D39" t="s">
        <v>316</v>
      </c>
      <c r="E39">
        <f>'MSAR Data'!AN40</f>
        <v>2385</v>
      </c>
      <c r="F39">
        <f>'MSAR Data'!AO40</f>
        <v>3665</v>
      </c>
      <c r="G39">
        <f>'MSAR Data'!AP40</f>
        <v>58</v>
      </c>
      <c r="H39">
        <f>'MSAR Data'!AQ40</f>
        <v>6108</v>
      </c>
      <c r="I39">
        <f>'MSAR Data'!AR40</f>
        <v>495</v>
      </c>
      <c r="J39">
        <f>'MSAR Data'!AS40</f>
        <v>119</v>
      </c>
      <c r="K39">
        <f>'MSAR Data'!AT40</f>
        <v>0</v>
      </c>
      <c r="L39">
        <f>'MSAR Data'!AU40</f>
        <v>614</v>
      </c>
      <c r="M39" s="20">
        <f t="shared" si="2"/>
        <v>0.19381107491856678</v>
      </c>
      <c r="N39" s="29">
        <f t="shared" si="17"/>
        <v>0.20754716981132076</v>
      </c>
      <c r="O39" s="29">
        <f t="shared" si="18"/>
        <v>3.2469304229195091E-2</v>
      </c>
      <c r="P39" s="30">
        <f t="shared" si="3"/>
        <v>0.17507786558212568</v>
      </c>
      <c r="Q39" t="s">
        <v>304</v>
      </c>
      <c r="R39" t="s">
        <v>433</v>
      </c>
      <c r="S39" t="s">
        <v>432</v>
      </c>
      <c r="T39" t="s">
        <v>1134</v>
      </c>
      <c r="U39" s="10" t="s">
        <v>1207</v>
      </c>
      <c r="V39" s="34">
        <f t="shared" si="11"/>
        <v>0.20754716981132076</v>
      </c>
      <c r="W39">
        <f t="shared" si="12"/>
        <v>495</v>
      </c>
      <c r="X39" s="34">
        <f t="shared" si="13"/>
        <v>3.2469304229195091E-2</v>
      </c>
      <c r="Y39">
        <f t="shared" si="14"/>
        <v>119</v>
      </c>
      <c r="Z39" s="34">
        <f t="shared" si="15"/>
        <v>0.10052390307793058</v>
      </c>
      <c r="AA39">
        <f t="shared" si="16"/>
        <v>614</v>
      </c>
      <c r="AB39" s="34">
        <f>IF(T39=$T$1,Z39,IF('School List &amp; Interviews'!$F$13='Admission Preferences'!C39,V39,X39))</f>
        <v>3.2469304229195091E-2</v>
      </c>
      <c r="AC39">
        <f>IF(T39=$T$1,AA39,IF('School List &amp; Interviews'!$F$13='Admission Preferences'!C39,W39,Y39))</f>
        <v>119</v>
      </c>
    </row>
    <row r="40" spans="1:29">
      <c r="A40">
        <f t="shared" si="10"/>
        <v>35</v>
      </c>
      <c r="B40" t="s">
        <v>119</v>
      </c>
      <c r="C40" t="s">
        <v>265</v>
      </c>
      <c r="D40" t="s">
        <v>267</v>
      </c>
      <c r="E40">
        <f>'MSAR Data'!AN41</f>
        <v>446</v>
      </c>
      <c r="F40">
        <f>'MSAR Data'!AO41</f>
        <v>6112</v>
      </c>
      <c r="G40">
        <f>'MSAR Data'!AP41</f>
        <v>487</v>
      </c>
      <c r="H40">
        <f>'MSAR Data'!AQ41</f>
        <v>7045</v>
      </c>
      <c r="I40">
        <f>'MSAR Data'!AR41</f>
        <v>40</v>
      </c>
      <c r="J40">
        <f>'MSAR Data'!AS41</f>
        <v>543</v>
      </c>
      <c r="K40">
        <f>'MSAR Data'!AT41</f>
        <v>20</v>
      </c>
      <c r="L40">
        <f>'MSAR Data'!AU41</f>
        <v>603</v>
      </c>
      <c r="M40" s="20">
        <f t="shared" si="2"/>
        <v>0.90049751243781095</v>
      </c>
      <c r="N40" s="29">
        <f t="shared" si="17"/>
        <v>8.9686098654708515E-2</v>
      </c>
      <c r="O40" s="29">
        <f t="shared" si="18"/>
        <v>8.884162303664922E-2</v>
      </c>
      <c r="P40" s="30">
        <f t="shared" si="3"/>
        <v>8.444756180592955E-4</v>
      </c>
      <c r="Q40" t="s">
        <v>304</v>
      </c>
      <c r="R40" t="s">
        <v>435</v>
      </c>
      <c r="S40" t="s">
        <v>22</v>
      </c>
      <c r="T40" t="s">
        <v>1135</v>
      </c>
      <c r="U40" s="10"/>
      <c r="V40" s="34">
        <f t="shared" si="11"/>
        <v>8.9686098654708515E-2</v>
      </c>
      <c r="W40">
        <f t="shared" si="12"/>
        <v>40</v>
      </c>
      <c r="X40" s="34">
        <f t="shared" si="13"/>
        <v>8.884162303664922E-2</v>
      </c>
      <c r="Y40">
        <f t="shared" si="14"/>
        <v>543</v>
      </c>
      <c r="Z40" s="34">
        <f t="shared" si="15"/>
        <v>8.5592618878637325E-2</v>
      </c>
      <c r="AA40">
        <f t="shared" si="16"/>
        <v>603</v>
      </c>
      <c r="AB40" s="34">
        <f>IF(T40=$T$1,Z40,IF('School List &amp; Interviews'!$F$13='Admission Preferences'!C40,V40,X40))</f>
        <v>8.5592618878637325E-2</v>
      </c>
      <c r="AC40">
        <f>IF(T40=$T$1,AA40,IF('School List &amp; Interviews'!$F$13='Admission Preferences'!C40,W40,Y40))</f>
        <v>603</v>
      </c>
    </row>
    <row r="41" spans="1:29">
      <c r="A41">
        <f t="shared" si="10"/>
        <v>36</v>
      </c>
      <c r="B41" t="s">
        <v>122</v>
      </c>
      <c r="C41" t="s">
        <v>1095</v>
      </c>
      <c r="D41" t="s">
        <v>267</v>
      </c>
      <c r="E41">
        <f>'MSAR Data'!AN42</f>
        <v>5059</v>
      </c>
      <c r="F41">
        <f>'MSAR Data'!AO42</f>
        <v>6409</v>
      </c>
      <c r="G41">
        <f>'MSAR Data'!AP42</f>
        <v>115</v>
      </c>
      <c r="H41">
        <f>'MSAR Data'!AQ42</f>
        <v>11583</v>
      </c>
      <c r="I41">
        <f>'MSAR Data'!AR42</f>
        <v>319</v>
      </c>
      <c r="J41">
        <f>'MSAR Data'!AS42</f>
        <v>397</v>
      </c>
      <c r="K41">
        <f>'MSAR Data'!AT42</f>
        <v>0</v>
      </c>
      <c r="L41">
        <f>'MSAR Data'!AU42</f>
        <v>716</v>
      </c>
      <c r="M41" s="20">
        <f t="shared" si="2"/>
        <v>0.5544692737430168</v>
      </c>
      <c r="N41" s="29">
        <f t="shared" si="17"/>
        <v>6.3055939909072933E-2</v>
      </c>
      <c r="O41" s="29">
        <f t="shared" si="18"/>
        <v>6.1944141051646126E-2</v>
      </c>
      <c r="P41" s="30">
        <f t="shared" si="3"/>
        <v>1.1117988574268073E-3</v>
      </c>
      <c r="Q41" t="s">
        <v>304</v>
      </c>
      <c r="R41" t="s">
        <v>438</v>
      </c>
      <c r="S41" t="s">
        <v>22</v>
      </c>
      <c r="T41" t="s">
        <v>1135</v>
      </c>
      <c r="U41" s="10"/>
      <c r="V41" s="34">
        <f t="shared" si="11"/>
        <v>6.3055939909072933E-2</v>
      </c>
      <c r="W41">
        <f t="shared" si="12"/>
        <v>319</v>
      </c>
      <c r="X41" s="34">
        <f t="shared" si="13"/>
        <v>6.1944141051646126E-2</v>
      </c>
      <c r="Y41">
        <f t="shared" si="14"/>
        <v>397</v>
      </c>
      <c r="Z41" s="34">
        <f t="shared" si="15"/>
        <v>6.1814728481395145E-2</v>
      </c>
      <c r="AA41">
        <f t="shared" si="16"/>
        <v>716</v>
      </c>
      <c r="AB41" s="34">
        <f>IF(T41=$T$1,Z41,IF('School List &amp; Interviews'!$F$13='Admission Preferences'!C41,V41,X41))</f>
        <v>6.1814728481395145E-2</v>
      </c>
      <c r="AC41">
        <f>IF(T41=$T$1,AA41,IF('School List &amp; Interviews'!$F$13='Admission Preferences'!C41,W41,Y41))</f>
        <v>716</v>
      </c>
    </row>
    <row r="42" spans="1:29">
      <c r="A42">
        <f t="shared" si="10"/>
        <v>37</v>
      </c>
      <c r="B42" t="s">
        <v>124</v>
      </c>
      <c r="C42" t="s">
        <v>1095</v>
      </c>
      <c r="D42" t="s">
        <v>267</v>
      </c>
      <c r="E42">
        <f>'MSAR Data'!AN43</f>
        <v>4750</v>
      </c>
      <c r="F42">
        <f>'MSAR Data'!AO43</f>
        <v>4457</v>
      </c>
      <c r="G42">
        <f>'MSAR Data'!AP43</f>
        <v>334</v>
      </c>
      <c r="H42">
        <f>'MSAR Data'!AQ43</f>
        <v>9541</v>
      </c>
      <c r="I42">
        <f>'MSAR Data'!AR43</f>
        <v>466</v>
      </c>
      <c r="J42">
        <f>'MSAR Data'!AS43</f>
        <v>161</v>
      </c>
      <c r="K42">
        <f>'MSAR Data'!AT43</f>
        <v>0</v>
      </c>
      <c r="L42">
        <f>'MSAR Data'!AU43</f>
        <v>627</v>
      </c>
      <c r="M42" s="20">
        <f t="shared" si="2"/>
        <v>0.25677830940988838</v>
      </c>
      <c r="N42" s="29">
        <f t="shared" si="17"/>
        <v>9.8105263157894737E-2</v>
      </c>
      <c r="O42" s="29">
        <f t="shared" si="18"/>
        <v>3.6122952658739063E-2</v>
      </c>
      <c r="P42" s="30">
        <f t="shared" si="3"/>
        <v>6.1982310499155674E-2</v>
      </c>
      <c r="Q42" t="s">
        <v>304</v>
      </c>
      <c r="R42" t="s">
        <v>442</v>
      </c>
      <c r="S42" t="s">
        <v>22</v>
      </c>
      <c r="T42" t="s">
        <v>1135</v>
      </c>
      <c r="U42" s="10"/>
      <c r="V42" s="34">
        <f t="shared" si="11"/>
        <v>9.8105263157894737E-2</v>
      </c>
      <c r="W42">
        <f t="shared" si="12"/>
        <v>466</v>
      </c>
      <c r="X42" s="34">
        <f t="shared" si="13"/>
        <v>3.6122952658739063E-2</v>
      </c>
      <c r="Y42">
        <f t="shared" si="14"/>
        <v>161</v>
      </c>
      <c r="Z42" s="34">
        <f t="shared" si="15"/>
        <v>6.5716381930615242E-2</v>
      </c>
      <c r="AA42">
        <f t="shared" si="16"/>
        <v>627</v>
      </c>
      <c r="AB42" s="34">
        <f>IF(T42=$T$1,Z42,IF('School List &amp; Interviews'!$F$13='Admission Preferences'!C42,V42,X42))</f>
        <v>6.5716381930615242E-2</v>
      </c>
      <c r="AC42">
        <f>IF(T42=$T$1,AA42,IF('School List &amp; Interviews'!$F$13='Admission Preferences'!C42,W42,Y42))</f>
        <v>627</v>
      </c>
    </row>
    <row r="43" spans="1:29">
      <c r="A43">
        <f t="shared" si="10"/>
        <v>38</v>
      </c>
      <c r="B43" t="s">
        <v>128</v>
      </c>
      <c r="C43" t="s">
        <v>1109</v>
      </c>
      <c r="D43" t="s">
        <v>316</v>
      </c>
      <c r="E43">
        <f>'MSAR Data'!AN44</f>
        <v>319</v>
      </c>
      <c r="F43">
        <f>'MSAR Data'!AO44</f>
        <v>1666</v>
      </c>
      <c r="G43">
        <f>'MSAR Data'!AP44</f>
        <v>13</v>
      </c>
      <c r="H43">
        <f>'MSAR Data'!AQ44</f>
        <v>1998</v>
      </c>
      <c r="I43">
        <f>'MSAR Data'!AR44</f>
        <v>211</v>
      </c>
      <c r="J43">
        <f>'MSAR Data'!AS44</f>
        <v>86</v>
      </c>
      <c r="K43">
        <f>'MSAR Data'!AT44</f>
        <v>0</v>
      </c>
      <c r="L43">
        <f>'MSAR Data'!AU44</f>
        <v>297</v>
      </c>
      <c r="M43" s="20">
        <f t="shared" si="2"/>
        <v>0.28956228956228958</v>
      </c>
      <c r="N43" s="29">
        <f t="shared" si="17"/>
        <v>0.66144200626959249</v>
      </c>
      <c r="O43" s="29">
        <f t="shared" si="18"/>
        <v>5.1620648259303722E-2</v>
      </c>
      <c r="P43" s="30">
        <f t="shared" si="3"/>
        <v>0.60982135801028881</v>
      </c>
      <c r="Q43" t="s">
        <v>429</v>
      </c>
      <c r="R43" t="s">
        <v>446</v>
      </c>
      <c r="S43" t="s">
        <v>445</v>
      </c>
      <c r="T43" t="s">
        <v>1136</v>
      </c>
      <c r="U43" s="10" t="s">
        <v>1148</v>
      </c>
      <c r="V43" s="34">
        <f t="shared" si="11"/>
        <v>0.66144200626959249</v>
      </c>
      <c r="W43">
        <f t="shared" si="12"/>
        <v>211</v>
      </c>
      <c r="X43" s="34">
        <f t="shared" si="13"/>
        <v>5.1620648259303722E-2</v>
      </c>
      <c r="Y43">
        <f t="shared" si="14"/>
        <v>86</v>
      </c>
      <c r="Z43" s="34">
        <f t="shared" si="15"/>
        <v>0.14864864864864866</v>
      </c>
      <c r="AA43">
        <f t="shared" si="16"/>
        <v>297</v>
      </c>
      <c r="AB43" s="34">
        <f>IF(T43=$T$1,Z43,IF('School List &amp; Interviews'!$F$13='Admission Preferences'!C43,V43,X43))</f>
        <v>5.1620648259303722E-2</v>
      </c>
      <c r="AC43">
        <f>IF(T43=$T$1,AA43,IF('School List &amp; Interviews'!$F$13='Admission Preferences'!C43,W43,Y43))</f>
        <v>86</v>
      </c>
    </row>
    <row r="44" spans="1:29">
      <c r="A44">
        <f t="shared" si="10"/>
        <v>39</v>
      </c>
      <c r="B44" t="s">
        <v>132</v>
      </c>
      <c r="C44" t="s">
        <v>1102</v>
      </c>
      <c r="D44" t="s">
        <v>267</v>
      </c>
      <c r="E44">
        <f>'MSAR Data'!AN45</f>
        <v>1381</v>
      </c>
      <c r="F44">
        <f>'MSAR Data'!AO45</f>
        <v>13160</v>
      </c>
      <c r="G44">
        <f>'MSAR Data'!AP45</f>
        <v>46</v>
      </c>
      <c r="H44">
        <f>'MSAR Data'!AQ45</f>
        <v>14587</v>
      </c>
      <c r="I44">
        <f>'MSAR Data'!AR45</f>
        <v>331</v>
      </c>
      <c r="J44">
        <f>'MSAR Data'!AS45</f>
        <v>729</v>
      </c>
      <c r="K44">
        <f>'MSAR Data'!AT45</f>
        <v>1</v>
      </c>
      <c r="L44">
        <f>'MSAR Data'!AU45</f>
        <v>1061</v>
      </c>
      <c r="M44" s="20">
        <f t="shared" si="2"/>
        <v>0.68708765315739873</v>
      </c>
      <c r="N44" s="29">
        <f t="shared" si="17"/>
        <v>0.23968139029688632</v>
      </c>
      <c r="O44" s="29">
        <f t="shared" si="18"/>
        <v>5.53951367781155E-2</v>
      </c>
      <c r="P44" s="30">
        <f t="shared" si="3"/>
        <v>0.18428625351877082</v>
      </c>
      <c r="Q44" t="s">
        <v>304</v>
      </c>
      <c r="R44" t="s">
        <v>22</v>
      </c>
      <c r="S44" t="s">
        <v>452</v>
      </c>
      <c r="T44" t="s">
        <v>1134</v>
      </c>
      <c r="U44" s="10" t="s">
        <v>1149</v>
      </c>
      <c r="V44" s="34">
        <f t="shared" si="11"/>
        <v>0.23968139029688632</v>
      </c>
      <c r="W44">
        <f t="shared" si="12"/>
        <v>331</v>
      </c>
      <c r="X44" s="34">
        <f t="shared" si="13"/>
        <v>5.53951367781155E-2</v>
      </c>
      <c r="Y44">
        <f t="shared" si="14"/>
        <v>729</v>
      </c>
      <c r="Z44" s="34">
        <f t="shared" si="15"/>
        <v>7.2735997806265856E-2</v>
      </c>
      <c r="AA44">
        <f t="shared" si="16"/>
        <v>1061</v>
      </c>
      <c r="AB44" s="34">
        <f>IF(T44=$T$1,Z44,IF('School List &amp; Interviews'!$F$13='Admission Preferences'!C44,V44,X44))</f>
        <v>5.53951367781155E-2</v>
      </c>
      <c r="AC44">
        <f>IF(T44=$T$1,AA44,IF('School List &amp; Interviews'!$F$13='Admission Preferences'!C44,W44,Y44))</f>
        <v>729</v>
      </c>
    </row>
    <row r="45" spans="1:29">
      <c r="A45">
        <f t="shared" si="10"/>
        <v>40</v>
      </c>
      <c r="B45" t="s">
        <v>134</v>
      </c>
      <c r="C45" t="s">
        <v>1095</v>
      </c>
      <c r="D45" t="s">
        <v>267</v>
      </c>
      <c r="E45">
        <f>'MSAR Data'!AN46</f>
        <v>2901</v>
      </c>
      <c r="F45">
        <f>'MSAR Data'!AO46</f>
        <v>3636</v>
      </c>
      <c r="G45">
        <f>'MSAR Data'!AP46</f>
        <v>325</v>
      </c>
      <c r="H45">
        <f>'MSAR Data'!AQ46</f>
        <v>6862</v>
      </c>
      <c r="I45">
        <f>'MSAR Data'!AR46</f>
        <v>164</v>
      </c>
      <c r="J45">
        <f>'MSAR Data'!AS46</f>
        <v>195</v>
      </c>
      <c r="K45">
        <f>'MSAR Data'!AT46</f>
        <v>32</v>
      </c>
      <c r="L45">
        <f>'MSAR Data'!AU46</f>
        <v>391</v>
      </c>
      <c r="M45" s="20">
        <f t="shared" si="2"/>
        <v>0.49872122762148335</v>
      </c>
      <c r="N45" s="29">
        <f t="shared" si="17"/>
        <v>5.6532230265425712E-2</v>
      </c>
      <c r="O45" s="29">
        <f t="shared" si="18"/>
        <v>5.3630363036303627E-2</v>
      </c>
      <c r="P45" s="30">
        <f t="shared" si="3"/>
        <v>2.9018672291220848E-3</v>
      </c>
      <c r="Q45" t="s">
        <v>304</v>
      </c>
      <c r="R45" t="s">
        <v>453</v>
      </c>
      <c r="S45" t="s">
        <v>454</v>
      </c>
      <c r="T45" t="s">
        <v>1136</v>
      </c>
      <c r="U45" s="10" t="s">
        <v>1150</v>
      </c>
      <c r="V45" s="34">
        <f t="shared" si="11"/>
        <v>5.6532230265425712E-2</v>
      </c>
      <c r="W45">
        <f t="shared" si="12"/>
        <v>164</v>
      </c>
      <c r="X45" s="34">
        <f t="shared" si="13"/>
        <v>5.3630363036303627E-2</v>
      </c>
      <c r="Y45">
        <f t="shared" si="14"/>
        <v>195</v>
      </c>
      <c r="Z45" s="34">
        <f t="shared" si="15"/>
        <v>5.6980472165549405E-2</v>
      </c>
      <c r="AA45">
        <f t="shared" si="16"/>
        <v>391</v>
      </c>
      <c r="AB45" s="34">
        <f>IF(T45=$T$1,Z45,IF('School List &amp; Interviews'!$F$13='Admission Preferences'!C45,V45,X45))</f>
        <v>5.3630363036303627E-2</v>
      </c>
      <c r="AC45">
        <f>IF(T45=$T$1,AA45,IF('School List &amp; Interviews'!$F$13='Admission Preferences'!C45,W45,Y45))</f>
        <v>195</v>
      </c>
    </row>
    <row r="46" spans="1:29">
      <c r="A46">
        <f t="shared" si="10"/>
        <v>41</v>
      </c>
      <c r="B46" t="s">
        <v>137</v>
      </c>
      <c r="C46" t="s">
        <v>1110</v>
      </c>
      <c r="D46" t="s">
        <v>316</v>
      </c>
      <c r="E46">
        <f>'MSAR Data'!AN47</f>
        <v>754</v>
      </c>
      <c r="F46">
        <f>'MSAR Data'!AO47</f>
        <v>3763</v>
      </c>
      <c r="G46">
        <f>'MSAR Data'!AP47</f>
        <v>181</v>
      </c>
      <c r="H46">
        <f>'MSAR Data'!AQ47</f>
        <v>4698</v>
      </c>
      <c r="I46">
        <f>'MSAR Data'!AR47</f>
        <v>449</v>
      </c>
      <c r="J46">
        <f>'MSAR Data'!AS47</f>
        <v>64</v>
      </c>
      <c r="K46">
        <f>'MSAR Data'!AT47</f>
        <v>0</v>
      </c>
      <c r="L46">
        <f>'MSAR Data'!AU47</f>
        <v>513</v>
      </c>
      <c r="M46" s="20">
        <f t="shared" si="2"/>
        <v>0.12475633528265107</v>
      </c>
      <c r="N46" s="29">
        <f t="shared" si="17"/>
        <v>0.5954907161803713</v>
      </c>
      <c r="O46" s="29">
        <f t="shared" si="18"/>
        <v>1.7007706617060855E-2</v>
      </c>
      <c r="P46" s="30">
        <f t="shared" si="3"/>
        <v>0.57848300956331045</v>
      </c>
      <c r="Q46" t="s">
        <v>304</v>
      </c>
      <c r="R46" t="s">
        <v>458</v>
      </c>
      <c r="S46" t="s">
        <v>459</v>
      </c>
      <c r="T46" t="s">
        <v>1136</v>
      </c>
      <c r="U46" s="10" t="s">
        <v>1197</v>
      </c>
      <c r="V46" s="34">
        <f t="shared" si="11"/>
        <v>0.5954907161803713</v>
      </c>
      <c r="W46">
        <f t="shared" si="12"/>
        <v>449</v>
      </c>
      <c r="X46" s="34">
        <f t="shared" si="13"/>
        <v>1.7007706617060855E-2</v>
      </c>
      <c r="Y46">
        <f t="shared" si="14"/>
        <v>64</v>
      </c>
      <c r="Z46" s="34">
        <f t="shared" si="15"/>
        <v>0.10919540229885058</v>
      </c>
      <c r="AA46">
        <f t="shared" si="16"/>
        <v>513</v>
      </c>
      <c r="AB46" s="34">
        <f>IF(T46=$T$1,Z46,IF('School List &amp; Interviews'!$F$13='Admission Preferences'!C46,V46,X46))</f>
        <v>1.7007706617060855E-2</v>
      </c>
      <c r="AC46">
        <f>IF(T46=$T$1,AA46,IF('School List &amp; Interviews'!$F$13='Admission Preferences'!C46,W46,Y46))</f>
        <v>64</v>
      </c>
    </row>
    <row r="47" spans="1:29">
      <c r="A47">
        <f t="shared" si="10"/>
        <v>42</v>
      </c>
      <c r="B47" t="s">
        <v>140</v>
      </c>
      <c r="C47" t="s">
        <v>1110</v>
      </c>
      <c r="D47" t="s">
        <v>316</v>
      </c>
      <c r="E47">
        <f>'MSAR Data'!AN48</f>
        <v>709</v>
      </c>
      <c r="F47">
        <f>'MSAR Data'!AO48</f>
        <v>4946</v>
      </c>
      <c r="G47">
        <f>'MSAR Data'!AP48</f>
        <v>12</v>
      </c>
      <c r="H47">
        <f>'MSAR Data'!AQ48</f>
        <v>5667</v>
      </c>
      <c r="I47">
        <f>'MSAR Data'!AR48</f>
        <v>349</v>
      </c>
      <c r="J47">
        <f>'MSAR Data'!AS48</f>
        <v>20</v>
      </c>
      <c r="K47">
        <f>'MSAR Data'!AT48</f>
        <v>0</v>
      </c>
      <c r="L47">
        <f>'MSAR Data'!AU48</f>
        <v>369</v>
      </c>
      <c r="M47" s="20">
        <f t="shared" si="2"/>
        <v>5.4200542005420058E-2</v>
      </c>
      <c r="N47" s="29">
        <f t="shared" si="17"/>
        <v>0.49224259520451341</v>
      </c>
      <c r="O47" s="29">
        <f t="shared" si="18"/>
        <v>4.0436716538617065E-3</v>
      </c>
      <c r="P47" s="30">
        <f t="shared" si="3"/>
        <v>0.4881989235506517</v>
      </c>
      <c r="Q47" t="s">
        <v>304</v>
      </c>
      <c r="R47" t="s">
        <v>462</v>
      </c>
      <c r="S47" t="s">
        <v>463</v>
      </c>
      <c r="T47" t="s">
        <v>1136</v>
      </c>
      <c r="U47" s="10" t="s">
        <v>1197</v>
      </c>
      <c r="V47" s="34">
        <f t="shared" si="11"/>
        <v>0.49224259520451341</v>
      </c>
      <c r="W47">
        <f t="shared" si="12"/>
        <v>349</v>
      </c>
      <c r="X47" s="34">
        <f t="shared" si="13"/>
        <v>4.0436716538617065E-3</v>
      </c>
      <c r="Y47">
        <f t="shared" si="14"/>
        <v>20</v>
      </c>
      <c r="Z47" s="34">
        <f t="shared" si="15"/>
        <v>6.5113816834303867E-2</v>
      </c>
      <c r="AA47">
        <f t="shared" si="16"/>
        <v>369</v>
      </c>
      <c r="AB47" s="34">
        <f>IF(T47=$T$1,Z47,IF('School List &amp; Interviews'!$F$13='Admission Preferences'!C47,V47,X47))</f>
        <v>4.0436716538617065E-3</v>
      </c>
      <c r="AC47">
        <f>IF(T47=$T$1,AA47,IF('School List &amp; Interviews'!$F$13='Admission Preferences'!C47,W47,Y47))</f>
        <v>20</v>
      </c>
    </row>
    <row r="48" spans="1:29">
      <c r="A48">
        <f t="shared" si="10"/>
        <v>43</v>
      </c>
      <c r="B48" t="s">
        <v>142</v>
      </c>
      <c r="C48" t="s">
        <v>1096</v>
      </c>
      <c r="D48" t="s">
        <v>267</v>
      </c>
      <c r="E48">
        <f>'MSAR Data'!AN49</f>
        <v>1791</v>
      </c>
      <c r="F48">
        <f>'MSAR Data'!AO49</f>
        <v>14103</v>
      </c>
      <c r="G48">
        <f>'MSAR Data'!AP49</f>
        <v>145</v>
      </c>
      <c r="H48">
        <f>'MSAR Data'!AQ49</f>
        <v>16039</v>
      </c>
      <c r="I48">
        <f>'MSAR Data'!AR49</f>
        <v>85</v>
      </c>
      <c r="J48">
        <f>'MSAR Data'!AS49</f>
        <v>459</v>
      </c>
      <c r="K48">
        <f>'MSAR Data'!AT49</f>
        <v>6</v>
      </c>
      <c r="L48">
        <f>'MSAR Data'!AU49</f>
        <v>550</v>
      </c>
      <c r="M48" s="20">
        <f t="shared" si="2"/>
        <v>0.83454545454545459</v>
      </c>
      <c r="N48" s="29">
        <f t="shared" si="17"/>
        <v>4.7459519821328865E-2</v>
      </c>
      <c r="O48" s="29">
        <f t="shared" si="18"/>
        <v>3.2546266751754947E-2</v>
      </c>
      <c r="P48" s="30">
        <f t="shared" si="3"/>
        <v>1.4913253069573917E-2</v>
      </c>
      <c r="Q48" t="s">
        <v>304</v>
      </c>
      <c r="R48" t="s">
        <v>466</v>
      </c>
      <c r="S48" t="s">
        <v>465</v>
      </c>
      <c r="T48" t="s">
        <v>1135</v>
      </c>
      <c r="U48" s="10"/>
      <c r="V48" s="34">
        <f t="shared" si="11"/>
        <v>4.7459519821328865E-2</v>
      </c>
      <c r="W48">
        <f t="shared" si="12"/>
        <v>85</v>
      </c>
      <c r="X48" s="34">
        <f t="shared" si="13"/>
        <v>3.2546266751754947E-2</v>
      </c>
      <c r="Y48">
        <f t="shared" si="14"/>
        <v>459</v>
      </c>
      <c r="Z48" s="34">
        <f t="shared" si="15"/>
        <v>3.429141467672548E-2</v>
      </c>
      <c r="AA48">
        <f t="shared" si="16"/>
        <v>550</v>
      </c>
      <c r="AB48" s="34">
        <f>IF(T48=$T$1,Z48,IF('School List &amp; Interviews'!$F$13='Admission Preferences'!C48,V48,X48))</f>
        <v>3.429141467672548E-2</v>
      </c>
      <c r="AC48">
        <f>IF(T48=$T$1,AA48,IF('School List &amp; Interviews'!$F$13='Admission Preferences'!C48,W48,Y48))</f>
        <v>550</v>
      </c>
    </row>
    <row r="49" spans="1:29">
      <c r="A49">
        <f t="shared" si="10"/>
        <v>44</v>
      </c>
      <c r="B49" t="s">
        <v>144</v>
      </c>
      <c r="C49" t="s">
        <v>1111</v>
      </c>
      <c r="D49" t="s">
        <v>316</v>
      </c>
      <c r="E49">
        <f>'MSAR Data'!AN50</f>
        <v>197</v>
      </c>
      <c r="F49">
        <f>'MSAR Data'!AO50</f>
        <v>2118</v>
      </c>
      <c r="G49">
        <f>'MSAR Data'!AP50</f>
        <v>7</v>
      </c>
      <c r="H49">
        <f>'MSAR Data'!AQ50</f>
        <v>2322</v>
      </c>
      <c r="I49">
        <f>'MSAR Data'!AR50</f>
        <v>148</v>
      </c>
      <c r="J49">
        <f>'MSAR Data'!AS50</f>
        <v>61</v>
      </c>
      <c r="K49">
        <f>'MSAR Data'!AT50</f>
        <v>0</v>
      </c>
      <c r="L49">
        <f>'MSAR Data'!AU50</f>
        <v>209</v>
      </c>
      <c r="M49" s="20">
        <f t="shared" si="2"/>
        <v>0.291866028708134</v>
      </c>
      <c r="N49" s="29">
        <f t="shared" si="17"/>
        <v>0.75126903553299496</v>
      </c>
      <c r="O49" s="29">
        <f t="shared" si="18"/>
        <v>2.8800755429650614E-2</v>
      </c>
      <c r="P49" s="30">
        <f t="shared" si="3"/>
        <v>0.7224682801033443</v>
      </c>
      <c r="Q49" t="s">
        <v>429</v>
      </c>
      <c r="R49" t="s">
        <v>469</v>
      </c>
      <c r="S49" t="s">
        <v>470</v>
      </c>
      <c r="T49" t="s">
        <v>1136</v>
      </c>
      <c r="U49" s="10" t="s">
        <v>1197</v>
      </c>
      <c r="V49" s="34">
        <f t="shared" si="11"/>
        <v>0.75126903553299496</v>
      </c>
      <c r="W49">
        <f t="shared" si="12"/>
        <v>148</v>
      </c>
      <c r="X49" s="34">
        <f t="shared" si="13"/>
        <v>2.8800755429650614E-2</v>
      </c>
      <c r="Y49">
        <f t="shared" si="14"/>
        <v>61</v>
      </c>
      <c r="Z49" s="34">
        <f t="shared" si="15"/>
        <v>9.0008613264427217E-2</v>
      </c>
      <c r="AA49">
        <f t="shared" si="16"/>
        <v>209</v>
      </c>
      <c r="AB49" s="34">
        <f>IF(T49=$T$1,Z49,IF('School List &amp; Interviews'!$F$13='Admission Preferences'!C49,V49,X49))</f>
        <v>2.8800755429650614E-2</v>
      </c>
      <c r="AC49">
        <f>IF(T49=$T$1,AA49,IF('School List &amp; Interviews'!$F$13='Admission Preferences'!C49,W49,Y49))</f>
        <v>61</v>
      </c>
    </row>
    <row r="50" spans="1:29">
      <c r="A50">
        <f t="shared" si="10"/>
        <v>45</v>
      </c>
      <c r="B50" t="s">
        <v>147</v>
      </c>
      <c r="C50" t="s">
        <v>1112</v>
      </c>
      <c r="D50" t="s">
        <v>267</v>
      </c>
      <c r="E50">
        <f>'MSAR Data'!AN51</f>
        <v>354</v>
      </c>
      <c r="F50">
        <f>'MSAR Data'!AO51</f>
        <v>4789</v>
      </c>
      <c r="G50">
        <f>'MSAR Data'!AP51</f>
        <v>180</v>
      </c>
      <c r="H50">
        <f>'MSAR Data'!AQ51</f>
        <v>5323</v>
      </c>
      <c r="I50">
        <f>'MSAR Data'!AR51</f>
        <v>129</v>
      </c>
      <c r="J50">
        <f>'MSAR Data'!AS51</f>
        <v>664</v>
      </c>
      <c r="K50">
        <f>'MSAR Data'!AT51</f>
        <v>30</v>
      </c>
      <c r="L50">
        <f>'MSAR Data'!AU51</f>
        <v>823</v>
      </c>
      <c r="M50" s="20">
        <f t="shared" si="2"/>
        <v>0.80680437424058327</v>
      </c>
      <c r="N50" s="29">
        <f t="shared" si="17"/>
        <v>0.36440677966101692</v>
      </c>
      <c r="O50" s="29">
        <f t="shared" si="18"/>
        <v>0.13865107538108165</v>
      </c>
      <c r="P50" s="30">
        <f t="shared" si="3"/>
        <v>0.22575570427993527</v>
      </c>
      <c r="Q50" t="s">
        <v>304</v>
      </c>
      <c r="R50" t="s">
        <v>474</v>
      </c>
      <c r="S50" t="s">
        <v>22</v>
      </c>
      <c r="T50" t="s">
        <v>1135</v>
      </c>
      <c r="U50" s="10"/>
      <c r="V50" s="34">
        <f t="shared" si="11"/>
        <v>0.36440677966101692</v>
      </c>
      <c r="W50">
        <f t="shared" si="12"/>
        <v>129</v>
      </c>
      <c r="X50" s="34">
        <f t="shared" si="13"/>
        <v>0.13865107538108165</v>
      </c>
      <c r="Y50">
        <f t="shared" si="14"/>
        <v>664</v>
      </c>
      <c r="Z50" s="34">
        <f t="shared" si="15"/>
        <v>0.15461206086793161</v>
      </c>
      <c r="AA50">
        <f t="shared" si="16"/>
        <v>823</v>
      </c>
      <c r="AB50" s="34">
        <f>IF(T50=$T$1,Z50,IF('School List &amp; Interviews'!$F$13='Admission Preferences'!C50,V50,X50))</f>
        <v>0.15461206086793161</v>
      </c>
      <c r="AC50">
        <f>IF(T50=$T$1,AA50,IF('School List &amp; Interviews'!$F$13='Admission Preferences'!C50,W50,Y50))</f>
        <v>823</v>
      </c>
    </row>
    <row r="51" spans="1:29">
      <c r="A51">
        <f t="shared" si="10"/>
        <v>46</v>
      </c>
      <c r="B51" t="s">
        <v>149</v>
      </c>
      <c r="C51" t="s">
        <v>1092</v>
      </c>
      <c r="D51" t="s">
        <v>316</v>
      </c>
      <c r="E51">
        <f>'MSAR Data'!AN52</f>
        <v>5061</v>
      </c>
      <c r="F51">
        <f>'MSAR Data'!AO52</f>
        <v>1540</v>
      </c>
      <c r="G51">
        <f>'MSAR Data'!AP52</f>
        <v>40</v>
      </c>
      <c r="H51">
        <f>'MSAR Data'!AQ52</f>
        <v>6641</v>
      </c>
      <c r="I51">
        <f>'MSAR Data'!AR52</f>
        <v>1058</v>
      </c>
      <c r="J51">
        <f>'MSAR Data'!AS52</f>
        <v>87</v>
      </c>
      <c r="K51">
        <f>'MSAR Data'!AT52</f>
        <v>0</v>
      </c>
      <c r="L51">
        <f>'MSAR Data'!AU52</f>
        <v>1145</v>
      </c>
      <c r="M51" s="20">
        <f t="shared" si="2"/>
        <v>7.5982532751091708E-2</v>
      </c>
      <c r="N51" s="29">
        <f t="shared" si="17"/>
        <v>0.20904959494171113</v>
      </c>
      <c r="O51" s="29">
        <f t="shared" si="18"/>
        <v>5.6493506493506492E-2</v>
      </c>
      <c r="P51" s="30">
        <f t="shared" si="3"/>
        <v>0.15255608844820465</v>
      </c>
      <c r="Q51" t="s">
        <v>304</v>
      </c>
      <c r="R51" t="s">
        <v>477</v>
      </c>
      <c r="S51" t="s">
        <v>481</v>
      </c>
      <c r="T51" t="s">
        <v>1136</v>
      </c>
      <c r="U51" s="10" t="s">
        <v>1197</v>
      </c>
      <c r="V51" s="34">
        <f t="shared" si="11"/>
        <v>0.20904959494171113</v>
      </c>
      <c r="W51">
        <f t="shared" si="12"/>
        <v>1058</v>
      </c>
      <c r="X51" s="34">
        <f t="shared" si="13"/>
        <v>5.6493506493506492E-2</v>
      </c>
      <c r="Y51">
        <f t="shared" si="14"/>
        <v>87</v>
      </c>
      <c r="Z51" s="34">
        <f t="shared" si="15"/>
        <v>0.17241379310344829</v>
      </c>
      <c r="AA51">
        <f t="shared" si="16"/>
        <v>1145</v>
      </c>
      <c r="AB51" s="34">
        <f>IF(T51=$T$1,Z51,IF('School List &amp; Interviews'!$F$13='Admission Preferences'!C51,V51,X51))</f>
        <v>5.6493506493506492E-2</v>
      </c>
      <c r="AC51">
        <f>IF(T51=$T$1,AA51,IF('School List &amp; Interviews'!$F$13='Admission Preferences'!C51,W51,Y51))</f>
        <v>87</v>
      </c>
    </row>
    <row r="52" spans="1:29">
      <c r="A52">
        <f t="shared" si="10"/>
        <v>47</v>
      </c>
      <c r="B52" t="s">
        <v>150</v>
      </c>
      <c r="C52" t="s">
        <v>238</v>
      </c>
      <c r="D52" t="s">
        <v>316</v>
      </c>
      <c r="E52">
        <f>'MSAR Data'!AN53</f>
        <v>1530</v>
      </c>
      <c r="F52">
        <f>'MSAR Data'!AO53</f>
        <v>1866</v>
      </c>
      <c r="G52">
        <f>'MSAR Data'!AP53</f>
        <v>6</v>
      </c>
      <c r="H52">
        <f>'MSAR Data'!AQ53</f>
        <v>3402</v>
      </c>
      <c r="I52">
        <f>'MSAR Data'!AR53</f>
        <v>554</v>
      </c>
      <c r="J52">
        <f>'MSAR Data'!AS53</f>
        <v>37</v>
      </c>
      <c r="K52">
        <f>'MSAR Data'!AT53</f>
        <v>0</v>
      </c>
      <c r="L52">
        <f>'MSAR Data'!AU53</f>
        <v>591</v>
      </c>
      <c r="M52" s="20">
        <f t="shared" si="2"/>
        <v>6.2605752961082908E-2</v>
      </c>
      <c r="N52" s="29">
        <f t="shared" si="17"/>
        <v>0.36209150326797385</v>
      </c>
      <c r="O52" s="29">
        <f t="shared" si="18"/>
        <v>1.982851018220793E-2</v>
      </c>
      <c r="P52" s="30">
        <f t="shared" si="3"/>
        <v>0.34226299308576591</v>
      </c>
      <c r="Q52" t="s">
        <v>304</v>
      </c>
      <c r="R52" t="s">
        <v>482</v>
      </c>
      <c r="S52" t="s">
        <v>482</v>
      </c>
      <c r="T52" t="s">
        <v>1136</v>
      </c>
      <c r="U52" s="10" t="s">
        <v>1197</v>
      </c>
      <c r="V52" s="29">
        <f t="shared" si="11"/>
        <v>0.36209150326797385</v>
      </c>
      <c r="W52">
        <f t="shared" si="12"/>
        <v>554</v>
      </c>
      <c r="X52" s="29">
        <f t="shared" si="13"/>
        <v>1.982851018220793E-2</v>
      </c>
      <c r="Y52">
        <f t="shared" si="14"/>
        <v>37</v>
      </c>
      <c r="Z52" s="29">
        <f t="shared" si="15"/>
        <v>0.17372134038800705</v>
      </c>
      <c r="AA52">
        <f t="shared" si="16"/>
        <v>591</v>
      </c>
      <c r="AB52" s="29">
        <f>IF(T52=$T$1,Z52,IF('School List &amp; Interviews'!$F$13='Admission Preferences'!C52,V52,X52))</f>
        <v>1.982851018220793E-2</v>
      </c>
      <c r="AC52">
        <f>IF(T52=$T$1,AA52,IF('School List &amp; Interviews'!$F$13='Admission Preferences'!C52,W52,Y52))</f>
        <v>37</v>
      </c>
    </row>
    <row r="53" spans="1:29">
      <c r="A53">
        <f t="shared" si="10"/>
        <v>48</v>
      </c>
      <c r="B53" t="s">
        <v>154</v>
      </c>
      <c r="C53" t="s">
        <v>1113</v>
      </c>
      <c r="D53" t="s">
        <v>267</v>
      </c>
      <c r="E53">
        <f>'MSAR Data'!AN54</f>
        <v>813</v>
      </c>
      <c r="F53">
        <f>'MSAR Data'!AO54</f>
        <v>9915</v>
      </c>
      <c r="G53">
        <f>'MSAR Data'!AP54</f>
        <v>417</v>
      </c>
      <c r="H53">
        <f>'MSAR Data'!AQ54</f>
        <v>11145</v>
      </c>
      <c r="I53">
        <f>'MSAR Data'!AR54</f>
        <v>334</v>
      </c>
      <c r="J53">
        <f>'MSAR Data'!AS54</f>
        <v>470</v>
      </c>
      <c r="K53">
        <f>'MSAR Data'!AT54</f>
        <v>30</v>
      </c>
      <c r="L53">
        <f>'MSAR Data'!AU54</f>
        <v>834</v>
      </c>
      <c r="M53" s="20">
        <f t="shared" si="2"/>
        <v>0.56354916067146288</v>
      </c>
      <c r="N53" s="29">
        <f t="shared" si="17"/>
        <v>0.4108241082410824</v>
      </c>
      <c r="O53" s="29">
        <f t="shared" si="18"/>
        <v>4.7402924861321229E-2</v>
      </c>
      <c r="P53" s="30">
        <f t="shared" si="3"/>
        <v>0.36342118337976115</v>
      </c>
      <c r="Q53" t="s">
        <v>304</v>
      </c>
      <c r="R53" t="s">
        <v>486</v>
      </c>
      <c r="S53" t="s">
        <v>490</v>
      </c>
      <c r="T53" t="s">
        <v>1136</v>
      </c>
      <c r="U53" s="10" t="s">
        <v>1151</v>
      </c>
      <c r="V53" s="34">
        <f t="shared" si="11"/>
        <v>0.4108241082410824</v>
      </c>
      <c r="W53">
        <f t="shared" si="12"/>
        <v>334</v>
      </c>
      <c r="X53" s="34">
        <f t="shared" si="13"/>
        <v>4.7402924861321229E-2</v>
      </c>
      <c r="Y53">
        <f t="shared" si="14"/>
        <v>470</v>
      </c>
      <c r="Z53" s="34">
        <f t="shared" si="15"/>
        <v>7.4831763122476441E-2</v>
      </c>
      <c r="AA53">
        <f t="shared" si="16"/>
        <v>834</v>
      </c>
      <c r="AB53" s="34">
        <f>IF(T53=$T$1,Z53,IF('School List &amp; Interviews'!$F$13='Admission Preferences'!C53,V53,X53))</f>
        <v>4.7402924861321229E-2</v>
      </c>
      <c r="AC53">
        <f>IF(T53=$T$1,AA53,IF('School List &amp; Interviews'!$F$13='Admission Preferences'!C53,W53,Y53))</f>
        <v>470</v>
      </c>
    </row>
    <row r="54" spans="1:29">
      <c r="A54">
        <f t="shared" si="10"/>
        <v>49</v>
      </c>
      <c r="B54" t="s">
        <v>158</v>
      </c>
      <c r="C54" t="s">
        <v>1114</v>
      </c>
      <c r="D54" t="s">
        <v>316</v>
      </c>
      <c r="E54">
        <f>'MSAR Data'!AN55</f>
        <v>661</v>
      </c>
      <c r="F54">
        <f>'MSAR Data'!AO55</f>
        <v>3112</v>
      </c>
      <c r="G54">
        <f>'MSAR Data'!AP55</f>
        <v>31</v>
      </c>
      <c r="H54">
        <f>'MSAR Data'!AQ55</f>
        <v>3804</v>
      </c>
      <c r="I54">
        <f>'MSAR Data'!AR55</f>
        <v>340</v>
      </c>
      <c r="J54">
        <f>'MSAR Data'!AS55</f>
        <v>60</v>
      </c>
      <c r="K54">
        <f>'MSAR Data'!AT55</f>
        <v>0</v>
      </c>
      <c r="L54">
        <f>'MSAR Data'!AU55</f>
        <v>400</v>
      </c>
      <c r="M54" s="20">
        <f t="shared" si="2"/>
        <v>0.15</v>
      </c>
      <c r="N54" s="29">
        <f t="shared" si="17"/>
        <v>0.51437216338880487</v>
      </c>
      <c r="O54" s="29">
        <f t="shared" si="18"/>
        <v>1.9280205655526992E-2</v>
      </c>
      <c r="P54" s="30">
        <f t="shared" si="3"/>
        <v>0.49509195773327785</v>
      </c>
      <c r="Q54" t="s">
        <v>304</v>
      </c>
      <c r="R54" t="s">
        <v>493</v>
      </c>
      <c r="S54" t="s">
        <v>491</v>
      </c>
      <c r="T54" t="s">
        <v>1136</v>
      </c>
      <c r="U54" s="10" t="s">
        <v>1152</v>
      </c>
      <c r="V54" s="34">
        <f t="shared" si="11"/>
        <v>0.51437216338880487</v>
      </c>
      <c r="W54">
        <f t="shared" si="12"/>
        <v>340</v>
      </c>
      <c r="X54" s="34">
        <f t="shared" si="13"/>
        <v>1.9280205655526992E-2</v>
      </c>
      <c r="Y54">
        <f t="shared" si="14"/>
        <v>60</v>
      </c>
      <c r="Z54" s="34">
        <f t="shared" si="15"/>
        <v>0.10515247108307045</v>
      </c>
      <c r="AA54">
        <f t="shared" si="16"/>
        <v>400</v>
      </c>
      <c r="AB54" s="34">
        <f>IF(T54=$T$1,Z54,IF('School List &amp; Interviews'!$F$13='Admission Preferences'!C54,V54,X54))</f>
        <v>1.9280205655526992E-2</v>
      </c>
      <c r="AC54">
        <f>IF(T54=$T$1,AA54,IF('School List &amp; Interviews'!$F$13='Admission Preferences'!C54,W54,Y54))</f>
        <v>60</v>
      </c>
    </row>
    <row r="55" spans="1:29">
      <c r="A55">
        <f t="shared" si="10"/>
        <v>50</v>
      </c>
      <c r="B55" t="s">
        <v>161</v>
      </c>
      <c r="C55" t="s">
        <v>1103</v>
      </c>
      <c r="D55" t="s">
        <v>267</v>
      </c>
      <c r="E55">
        <f>'MSAR Data'!AN56</f>
        <v>402</v>
      </c>
      <c r="F55">
        <f>'MSAR Data'!AO56</f>
        <v>8836</v>
      </c>
      <c r="G55">
        <f>'MSAR Data'!AP56</f>
        <v>359</v>
      </c>
      <c r="H55">
        <f>'MSAR Data'!AQ56</f>
        <v>9597</v>
      </c>
      <c r="I55">
        <f>'MSAR Data'!AR56</f>
        <v>194</v>
      </c>
      <c r="J55">
        <f>'MSAR Data'!AS56</f>
        <v>24</v>
      </c>
      <c r="K55">
        <f>'MSAR Data'!AT56</f>
        <v>0</v>
      </c>
      <c r="L55">
        <f>'MSAR Data'!AU56</f>
        <v>218</v>
      </c>
      <c r="M55" s="20">
        <f t="shared" si="2"/>
        <v>0.11009174311926606</v>
      </c>
      <c r="N55" s="29">
        <f t="shared" si="17"/>
        <v>0.48258706467661694</v>
      </c>
      <c r="O55" s="29">
        <f t="shared" si="18"/>
        <v>2.716161158895428E-3</v>
      </c>
      <c r="P55" s="30">
        <f t="shared" si="3"/>
        <v>0.47987090351772149</v>
      </c>
      <c r="Q55" t="s">
        <v>304</v>
      </c>
      <c r="R55" t="s">
        <v>363</v>
      </c>
      <c r="S55" t="s">
        <v>498</v>
      </c>
      <c r="T55" t="s">
        <v>1136</v>
      </c>
      <c r="U55" s="10" t="s">
        <v>1153</v>
      </c>
      <c r="V55" s="34">
        <f t="shared" si="11"/>
        <v>0.48258706467661694</v>
      </c>
      <c r="W55">
        <f t="shared" si="12"/>
        <v>194</v>
      </c>
      <c r="X55" s="34">
        <f t="shared" si="13"/>
        <v>2.716161158895428E-3</v>
      </c>
      <c r="Y55">
        <f t="shared" si="14"/>
        <v>24</v>
      </c>
      <c r="Z55" s="34">
        <f t="shared" si="15"/>
        <v>2.2715431905803898E-2</v>
      </c>
      <c r="AA55">
        <f t="shared" si="16"/>
        <v>218</v>
      </c>
      <c r="AB55" s="34">
        <f>IF(T55=$T$1,Z55,IF('School List &amp; Interviews'!$F$13='Admission Preferences'!C55,V55,X55))</f>
        <v>2.716161158895428E-3</v>
      </c>
      <c r="AC55">
        <f>IF(T55=$T$1,AA55,IF('School List &amp; Interviews'!$F$13='Admission Preferences'!C55,W55,Y55))</f>
        <v>24</v>
      </c>
    </row>
    <row r="56" spans="1:29">
      <c r="A56">
        <f t="shared" si="10"/>
        <v>51</v>
      </c>
      <c r="B56" t="s">
        <v>163</v>
      </c>
      <c r="C56" t="s">
        <v>238</v>
      </c>
      <c r="D56" t="s">
        <v>267</v>
      </c>
      <c r="E56">
        <f>'MSAR Data'!AN57</f>
        <v>1512</v>
      </c>
      <c r="F56">
        <f>'MSAR Data'!AO57</f>
        <v>1</v>
      </c>
      <c r="G56">
        <f>'MSAR Data'!AP57</f>
        <v>2</v>
      </c>
      <c r="H56">
        <f>'MSAR Data'!AQ57</f>
        <v>1515</v>
      </c>
      <c r="I56">
        <f>'MSAR Data'!AR57</f>
        <v>389</v>
      </c>
      <c r="J56">
        <f>'MSAR Data'!AS57</f>
        <v>0</v>
      </c>
      <c r="K56">
        <f>'MSAR Data'!AT57</f>
        <v>0</v>
      </c>
      <c r="L56">
        <f>'MSAR Data'!AU57</f>
        <v>389</v>
      </c>
      <c r="M56" s="20">
        <f t="shared" si="2"/>
        <v>0</v>
      </c>
      <c r="N56" s="29">
        <f t="shared" si="17"/>
        <v>0.25727513227513227</v>
      </c>
      <c r="O56" s="29">
        <f t="shared" si="18"/>
        <v>0</v>
      </c>
      <c r="P56" s="30">
        <f t="shared" si="3"/>
        <v>0.25727513227513227</v>
      </c>
      <c r="Q56" t="s">
        <v>299</v>
      </c>
      <c r="S56" t="s">
        <v>500</v>
      </c>
      <c r="T56" t="s">
        <v>1136</v>
      </c>
      <c r="U56" s="10" t="s">
        <v>1208</v>
      </c>
      <c r="V56" s="34">
        <f t="shared" si="11"/>
        <v>0.25727513227513227</v>
      </c>
      <c r="W56">
        <f t="shared" si="12"/>
        <v>389</v>
      </c>
      <c r="X56" s="34">
        <f t="shared" si="13"/>
        <v>0</v>
      </c>
      <c r="Y56">
        <f t="shared" si="14"/>
        <v>0</v>
      </c>
      <c r="Z56" s="34">
        <f t="shared" si="15"/>
        <v>0.25676567656765675</v>
      </c>
      <c r="AA56">
        <f t="shared" si="16"/>
        <v>389</v>
      </c>
      <c r="AB56" s="34">
        <f>IF(T56=$T$1,Z56,IF('School List &amp; Interviews'!$F$13='Admission Preferences'!C56,V56,X56))</f>
        <v>0</v>
      </c>
      <c r="AC56">
        <f>IF(T56=$T$1,AA56,IF('School List &amp; Interviews'!$F$13='Admission Preferences'!C56,W56,Y56))</f>
        <v>0</v>
      </c>
    </row>
    <row r="57" spans="1:29">
      <c r="A57">
        <f t="shared" si="10"/>
        <v>52</v>
      </c>
      <c r="B57" t="s">
        <v>166</v>
      </c>
      <c r="C57" t="s">
        <v>1098</v>
      </c>
      <c r="D57" t="s">
        <v>316</v>
      </c>
      <c r="E57">
        <f>'MSAR Data'!AN58</f>
        <v>1857</v>
      </c>
      <c r="F57">
        <f>'MSAR Data'!AO58</f>
        <v>8936</v>
      </c>
      <c r="G57">
        <f>'MSAR Data'!AP58</f>
        <v>612</v>
      </c>
      <c r="H57">
        <f>'MSAR Data'!AQ58</f>
        <v>11405</v>
      </c>
      <c r="I57">
        <f>'MSAR Data'!AR58</f>
        <v>426</v>
      </c>
      <c r="J57">
        <f>'MSAR Data'!AS58</f>
        <v>90</v>
      </c>
      <c r="K57">
        <f>'MSAR Data'!AT58</f>
        <v>0</v>
      </c>
      <c r="L57">
        <f>'MSAR Data'!AU58</f>
        <v>516</v>
      </c>
      <c r="M57" s="20">
        <f t="shared" si="2"/>
        <v>0.1744186046511628</v>
      </c>
      <c r="N57" s="29">
        <f t="shared" si="17"/>
        <v>0.22940226171243941</v>
      </c>
      <c r="O57" s="29">
        <f t="shared" si="18"/>
        <v>1.0071620411817368E-2</v>
      </c>
      <c r="P57" s="30">
        <f t="shared" si="3"/>
        <v>0.21933064130062205</v>
      </c>
      <c r="Q57" t="s">
        <v>304</v>
      </c>
      <c r="R57" t="s">
        <v>504</v>
      </c>
      <c r="S57" t="s">
        <v>505</v>
      </c>
      <c r="T57" t="s">
        <v>1136</v>
      </c>
      <c r="U57" s="10" t="s">
        <v>1208</v>
      </c>
      <c r="V57" s="34">
        <f t="shared" si="11"/>
        <v>0.22940226171243941</v>
      </c>
      <c r="W57">
        <f t="shared" si="12"/>
        <v>426</v>
      </c>
      <c r="X57" s="34">
        <f t="shared" si="13"/>
        <v>1.0071620411817368E-2</v>
      </c>
      <c r="Y57">
        <f t="shared" si="14"/>
        <v>90</v>
      </c>
      <c r="Z57" s="34">
        <f t="shared" si="15"/>
        <v>4.5243314335817623E-2</v>
      </c>
      <c r="AA57">
        <f t="shared" si="16"/>
        <v>516</v>
      </c>
      <c r="AB57" s="34">
        <f>IF(T57=$T$1,Z57,IF('School List &amp; Interviews'!$F$13='Admission Preferences'!C57,V57,X57))</f>
        <v>1.0071620411817368E-2</v>
      </c>
      <c r="AC57">
        <f>IF(T57=$T$1,AA57,IF('School List &amp; Interviews'!$F$13='Admission Preferences'!C57,W57,Y57))</f>
        <v>90</v>
      </c>
    </row>
    <row r="58" spans="1:29">
      <c r="A58">
        <f t="shared" si="10"/>
        <v>53</v>
      </c>
      <c r="B58" t="s">
        <v>170</v>
      </c>
      <c r="C58" t="s">
        <v>238</v>
      </c>
      <c r="D58" t="s">
        <v>267</v>
      </c>
      <c r="E58">
        <f>'MSAR Data'!AN59</f>
        <v>980</v>
      </c>
      <c r="F58">
        <f>'MSAR Data'!AO59</f>
        <v>7333</v>
      </c>
      <c r="G58">
        <f>'MSAR Data'!AP59</f>
        <v>80</v>
      </c>
      <c r="H58">
        <f>'MSAR Data'!AQ59</f>
        <v>8393</v>
      </c>
      <c r="I58">
        <f>'MSAR Data'!AR59</f>
        <v>185</v>
      </c>
      <c r="J58">
        <f>'MSAR Data'!AS59</f>
        <v>382</v>
      </c>
      <c r="K58">
        <f>'MSAR Data'!AT59</f>
        <v>0</v>
      </c>
      <c r="L58">
        <f>'MSAR Data'!AU59</f>
        <v>567</v>
      </c>
      <c r="M58" s="20">
        <f t="shared" si="2"/>
        <v>0.67372134038800702</v>
      </c>
      <c r="N58" s="29">
        <f t="shared" si="17"/>
        <v>0.18877551020408162</v>
      </c>
      <c r="O58" s="29">
        <f t="shared" si="18"/>
        <v>5.2093276967134873E-2</v>
      </c>
      <c r="P58" s="30">
        <f t="shared" si="3"/>
        <v>0.13668223323694675</v>
      </c>
      <c r="Q58" t="s">
        <v>304</v>
      </c>
      <c r="R58" t="s">
        <v>507</v>
      </c>
      <c r="S58" t="s">
        <v>508</v>
      </c>
      <c r="T58" t="s">
        <v>1136</v>
      </c>
      <c r="U58" s="10" t="s">
        <v>1209</v>
      </c>
      <c r="V58" s="34">
        <f t="shared" si="11"/>
        <v>0.18877551020408162</v>
      </c>
      <c r="W58">
        <f t="shared" si="12"/>
        <v>185</v>
      </c>
      <c r="X58" s="34">
        <f t="shared" si="13"/>
        <v>5.2093276967134873E-2</v>
      </c>
      <c r="Y58">
        <f t="shared" si="14"/>
        <v>382</v>
      </c>
      <c r="Z58" s="34">
        <f t="shared" si="15"/>
        <v>6.7556296914095079E-2</v>
      </c>
      <c r="AA58">
        <f t="shared" si="16"/>
        <v>567</v>
      </c>
      <c r="AB58" s="34">
        <f>IF(T58=$T$1,Z58,IF('School List &amp; Interviews'!$F$13='Admission Preferences'!C58,V58,X58))</f>
        <v>5.2093276967134873E-2</v>
      </c>
      <c r="AC58">
        <f>IF(T58=$T$1,AA58,IF('School List &amp; Interviews'!$F$13='Admission Preferences'!C58,W58,Y58))</f>
        <v>382</v>
      </c>
    </row>
    <row r="59" spans="1:29">
      <c r="A59">
        <f t="shared" si="10"/>
        <v>54</v>
      </c>
      <c r="B59" t="s">
        <v>172</v>
      </c>
      <c r="C59" t="s">
        <v>1091</v>
      </c>
      <c r="D59" t="s">
        <v>267</v>
      </c>
      <c r="E59">
        <f>'MSAR Data'!AN60</f>
        <v>2513</v>
      </c>
      <c r="F59">
        <f>'MSAR Data'!AO60</f>
        <v>11815</v>
      </c>
      <c r="G59">
        <f>'MSAR Data'!AP60</f>
        <v>782</v>
      </c>
      <c r="H59">
        <f>'MSAR Data'!AQ60</f>
        <v>15110</v>
      </c>
      <c r="I59">
        <f>'MSAR Data'!AR60</f>
        <v>390</v>
      </c>
      <c r="J59">
        <f>'MSAR Data'!AS60</f>
        <v>406</v>
      </c>
      <c r="K59">
        <f>'MSAR Data'!AT60</f>
        <v>16</v>
      </c>
      <c r="L59">
        <f>'MSAR Data'!AU60</f>
        <v>812</v>
      </c>
      <c r="M59" s="20">
        <f t="shared" si="2"/>
        <v>0.5</v>
      </c>
      <c r="N59" s="29">
        <f t="shared" si="17"/>
        <v>0.15519299641862316</v>
      </c>
      <c r="O59" s="29">
        <f t="shared" si="18"/>
        <v>3.436309775708845E-2</v>
      </c>
      <c r="P59" s="30">
        <f t="shared" si="3"/>
        <v>0.12082989866153471</v>
      </c>
      <c r="Q59" t="s">
        <v>304</v>
      </c>
      <c r="R59" t="s">
        <v>511</v>
      </c>
      <c r="S59" t="s">
        <v>22</v>
      </c>
      <c r="T59" t="s">
        <v>1135</v>
      </c>
      <c r="U59" s="10"/>
      <c r="V59" s="34">
        <f t="shared" ref="V59:V122" si="19">I59/E59</f>
        <v>0.15519299641862316</v>
      </c>
      <c r="W59">
        <f t="shared" ref="W59:W122" si="20">I59</f>
        <v>390</v>
      </c>
      <c r="X59" s="34">
        <f t="shared" ref="X59:X122" si="21">J59/F59</f>
        <v>3.436309775708845E-2</v>
      </c>
      <c r="Y59">
        <f t="shared" ref="Y59:Y122" si="22">J59</f>
        <v>406</v>
      </c>
      <c r="Z59" s="34">
        <f t="shared" ref="Z59:Z122" si="23">L59/H59</f>
        <v>5.3739245532759765E-2</v>
      </c>
      <c r="AA59">
        <f t="shared" ref="AA59:AA122" si="24">L59</f>
        <v>812</v>
      </c>
      <c r="AB59" s="34">
        <f>IF(T59=$T$1,Z59,IF('School List &amp; Interviews'!$F$13='Admission Preferences'!C59,V59,X59))</f>
        <v>5.3739245532759765E-2</v>
      </c>
      <c r="AC59">
        <f>IF(T59=$T$1,AA59,IF('School List &amp; Interviews'!$F$13='Admission Preferences'!C59,W59,Y59))</f>
        <v>812</v>
      </c>
    </row>
    <row r="60" spans="1:29">
      <c r="A60">
        <f t="shared" si="10"/>
        <v>55</v>
      </c>
      <c r="B60" t="s">
        <v>174</v>
      </c>
      <c r="C60" t="s">
        <v>1091</v>
      </c>
      <c r="D60" t="s">
        <v>267</v>
      </c>
      <c r="E60">
        <f>'MSAR Data'!AN61</f>
        <v>1269</v>
      </c>
      <c r="F60">
        <f>'MSAR Data'!AO61</f>
        <v>3011</v>
      </c>
      <c r="G60">
        <f>'MSAR Data'!AP61</f>
        <v>52</v>
      </c>
      <c r="H60">
        <f>'MSAR Data'!AQ61</f>
        <v>4332</v>
      </c>
      <c r="I60">
        <f>'MSAR Data'!AR61</f>
        <v>227</v>
      </c>
      <c r="J60">
        <f>'MSAR Data'!AS61</f>
        <v>283</v>
      </c>
      <c r="K60">
        <f>'MSAR Data'!AT61</f>
        <v>0</v>
      </c>
      <c r="L60">
        <f>'MSAR Data'!AU61</f>
        <v>510</v>
      </c>
      <c r="M60" s="20">
        <f t="shared" si="2"/>
        <v>0.55490196078431375</v>
      </c>
      <c r="N60" s="29">
        <f t="shared" si="17"/>
        <v>0.17888100866824272</v>
      </c>
      <c r="O60" s="29">
        <f t="shared" si="18"/>
        <v>9.3988708070408503E-2</v>
      </c>
      <c r="P60" s="30">
        <f t="shared" si="3"/>
        <v>8.4892300597834217E-2</v>
      </c>
      <c r="Q60" t="s">
        <v>304</v>
      </c>
      <c r="R60" t="s">
        <v>516</v>
      </c>
      <c r="S60" t="s">
        <v>22</v>
      </c>
      <c r="T60" t="s">
        <v>1135</v>
      </c>
      <c r="U60" s="10"/>
      <c r="V60" s="34">
        <f t="shared" si="19"/>
        <v>0.17888100866824272</v>
      </c>
      <c r="W60">
        <f t="shared" si="20"/>
        <v>227</v>
      </c>
      <c r="X60" s="34">
        <f t="shared" si="21"/>
        <v>9.3988708070408503E-2</v>
      </c>
      <c r="Y60">
        <f t="shared" si="22"/>
        <v>283</v>
      </c>
      <c r="Z60" s="34">
        <f t="shared" si="23"/>
        <v>0.11772853185595568</v>
      </c>
      <c r="AA60">
        <f t="shared" si="24"/>
        <v>510</v>
      </c>
      <c r="AB60" s="34">
        <f>IF(T60=$T$1,Z60,IF('School List &amp; Interviews'!$F$13='Admission Preferences'!C60,V60,X60))</f>
        <v>0.11772853185595568</v>
      </c>
      <c r="AC60">
        <f>IF(T60=$T$1,AA60,IF('School List &amp; Interviews'!$F$13='Admission Preferences'!C60,W60,Y60))</f>
        <v>510</v>
      </c>
    </row>
    <row r="61" spans="1:29">
      <c r="A61">
        <f t="shared" si="10"/>
        <v>56</v>
      </c>
      <c r="B61" t="s">
        <v>181</v>
      </c>
      <c r="C61" t="s">
        <v>1097</v>
      </c>
      <c r="D61" t="s">
        <v>316</v>
      </c>
      <c r="E61">
        <f>'MSAR Data'!AN62</f>
        <v>1103</v>
      </c>
      <c r="F61">
        <f>'MSAR Data'!AO62</f>
        <v>3557</v>
      </c>
      <c r="G61">
        <f>'MSAR Data'!AP62</f>
        <v>9</v>
      </c>
      <c r="H61">
        <f>'MSAR Data'!AQ62</f>
        <v>4669</v>
      </c>
      <c r="I61">
        <f>'MSAR Data'!AR62</f>
        <v>319</v>
      </c>
      <c r="J61">
        <f>'MSAR Data'!AS62</f>
        <v>386</v>
      </c>
      <c r="K61">
        <f>'MSAR Data'!AT62</f>
        <v>0</v>
      </c>
      <c r="L61">
        <f>'MSAR Data'!AU62</f>
        <v>705</v>
      </c>
      <c r="M61" s="20">
        <f t="shared" si="2"/>
        <v>0.54751773049645391</v>
      </c>
      <c r="N61" s="29">
        <f t="shared" si="17"/>
        <v>0.28921124206708976</v>
      </c>
      <c r="O61" s="29">
        <f t="shared" si="18"/>
        <v>0.10851841439415237</v>
      </c>
      <c r="P61" s="30">
        <f t="shared" si="3"/>
        <v>0.18069282767293737</v>
      </c>
      <c r="Q61" t="s">
        <v>304</v>
      </c>
      <c r="R61" t="s">
        <v>520</v>
      </c>
      <c r="S61" t="s">
        <v>22</v>
      </c>
      <c r="T61" t="s">
        <v>1134</v>
      </c>
      <c r="U61" s="10" t="s">
        <v>1217</v>
      </c>
      <c r="V61" s="34">
        <f t="shared" si="19"/>
        <v>0.28921124206708976</v>
      </c>
      <c r="W61">
        <f t="shared" si="20"/>
        <v>319</v>
      </c>
      <c r="X61" s="34">
        <f t="shared" si="21"/>
        <v>0.10851841439415237</v>
      </c>
      <c r="Y61">
        <f t="shared" si="22"/>
        <v>386</v>
      </c>
      <c r="Z61" s="34">
        <f t="shared" si="23"/>
        <v>0.15099593060612551</v>
      </c>
      <c r="AA61">
        <f t="shared" si="24"/>
        <v>705</v>
      </c>
      <c r="AB61" s="34">
        <f>IF(T61=$T$1,Z61,IF('School List &amp; Interviews'!$F$13='Admission Preferences'!C61,V61,X61))</f>
        <v>0.10851841439415237</v>
      </c>
      <c r="AC61">
        <f>IF(T61=$T$1,AA61,IF('School List &amp; Interviews'!$F$13='Admission Preferences'!C61,W61,Y61))</f>
        <v>386</v>
      </c>
    </row>
    <row r="62" spans="1:29">
      <c r="A62">
        <f t="shared" si="10"/>
        <v>57</v>
      </c>
      <c r="B62" t="s">
        <v>184</v>
      </c>
      <c r="C62" t="s">
        <v>1096</v>
      </c>
      <c r="D62" t="s">
        <v>267</v>
      </c>
      <c r="E62">
        <f>'MSAR Data'!AN63</f>
        <v>957</v>
      </c>
      <c r="F62">
        <f>'MSAR Data'!AO63</f>
        <v>6792</v>
      </c>
      <c r="G62">
        <f>'MSAR Data'!AP63</f>
        <v>453</v>
      </c>
      <c r="H62">
        <f>'MSAR Data'!AQ63</f>
        <v>8202</v>
      </c>
      <c r="I62">
        <f>'MSAR Data'!AR63</f>
        <v>99</v>
      </c>
      <c r="J62">
        <f>'MSAR Data'!AS63</f>
        <v>721</v>
      </c>
      <c r="K62">
        <f>'MSAR Data'!AT63</f>
        <v>23</v>
      </c>
      <c r="L62">
        <f>'MSAR Data'!AU63</f>
        <v>843</v>
      </c>
      <c r="M62" s="20">
        <f t="shared" si="2"/>
        <v>0.8552787663107948</v>
      </c>
      <c r="N62" s="29">
        <f t="shared" si="17"/>
        <v>0.10344827586206896</v>
      </c>
      <c r="O62" s="29">
        <f t="shared" si="18"/>
        <v>0.10615429917550059</v>
      </c>
      <c r="P62" s="30">
        <f t="shared" si="3"/>
        <v>-2.7060233134316297E-3</v>
      </c>
      <c r="Q62" t="s">
        <v>304</v>
      </c>
      <c r="R62" t="s">
        <v>313</v>
      </c>
      <c r="S62" t="s">
        <v>22</v>
      </c>
      <c r="T62" t="s">
        <v>1135</v>
      </c>
      <c r="U62" s="10"/>
      <c r="V62" s="34">
        <f t="shared" si="19"/>
        <v>0.10344827586206896</v>
      </c>
      <c r="W62">
        <f t="shared" si="20"/>
        <v>99</v>
      </c>
      <c r="X62" s="34">
        <f t="shared" si="21"/>
        <v>0.10615429917550059</v>
      </c>
      <c r="Y62">
        <f t="shared" si="22"/>
        <v>721</v>
      </c>
      <c r="Z62" s="34">
        <f t="shared" si="23"/>
        <v>0.1027798098024872</v>
      </c>
      <c r="AA62">
        <f t="shared" si="24"/>
        <v>843</v>
      </c>
      <c r="AB62" s="34">
        <f>IF(T62=$T$1,Z62,IF('School List &amp; Interviews'!$F$13='Admission Preferences'!C62,V62,X62))</f>
        <v>0.1027798098024872</v>
      </c>
      <c r="AC62">
        <f>IF(T62=$T$1,AA62,IF('School List &amp; Interviews'!$F$13='Admission Preferences'!C62,W62,Y62))</f>
        <v>843</v>
      </c>
    </row>
    <row r="63" spans="1:29">
      <c r="A63">
        <f t="shared" si="10"/>
        <v>58</v>
      </c>
      <c r="B63" t="s">
        <v>188</v>
      </c>
      <c r="C63" t="s">
        <v>1099</v>
      </c>
      <c r="D63" t="s">
        <v>267</v>
      </c>
      <c r="E63">
        <f>'MSAR Data'!AN64</f>
        <v>2276</v>
      </c>
      <c r="F63">
        <f>'MSAR Data'!AO64</f>
        <v>3908</v>
      </c>
      <c r="G63">
        <f>'MSAR Data'!AP64</f>
        <v>13</v>
      </c>
      <c r="H63">
        <f>'MSAR Data'!AQ64</f>
        <v>6197</v>
      </c>
      <c r="I63">
        <f>'MSAR Data'!AR64</f>
        <v>185</v>
      </c>
      <c r="J63">
        <f>'MSAR Data'!AS64</f>
        <v>162</v>
      </c>
      <c r="K63">
        <f>'MSAR Data'!AT64</f>
        <v>0</v>
      </c>
      <c r="L63">
        <f>'MSAR Data'!AU64</f>
        <v>347</v>
      </c>
      <c r="M63" s="20">
        <f t="shared" si="2"/>
        <v>0.4668587896253602</v>
      </c>
      <c r="N63" s="29">
        <f t="shared" ref="N63:N90" si="25">IFERROR(I63/E63,"")</f>
        <v>8.1282952548330401E-2</v>
      </c>
      <c r="O63" s="29">
        <f t="shared" ref="O63:O90" si="26">IFERROR(J63/F63,"")</f>
        <v>4.1453428863868984E-2</v>
      </c>
      <c r="P63" s="30">
        <f t="shared" si="3"/>
        <v>3.9829523684461417E-2</v>
      </c>
      <c r="Q63" t="s">
        <v>304</v>
      </c>
      <c r="R63" t="s">
        <v>525</v>
      </c>
      <c r="S63" t="s">
        <v>22</v>
      </c>
      <c r="T63" t="s">
        <v>1135</v>
      </c>
      <c r="U63" s="10"/>
      <c r="V63" s="34">
        <f t="shared" si="19"/>
        <v>8.1282952548330401E-2</v>
      </c>
      <c r="W63">
        <f t="shared" si="20"/>
        <v>185</v>
      </c>
      <c r="X63" s="34">
        <f t="shared" si="21"/>
        <v>4.1453428863868984E-2</v>
      </c>
      <c r="Y63">
        <f t="shared" si="22"/>
        <v>162</v>
      </c>
      <c r="Z63" s="34">
        <f t="shared" si="23"/>
        <v>5.5994836211069869E-2</v>
      </c>
      <c r="AA63">
        <f t="shared" si="24"/>
        <v>347</v>
      </c>
      <c r="AB63" s="34">
        <f>IF(T63=$T$1,Z63,IF('School List &amp; Interviews'!$F$13='Admission Preferences'!C63,V63,X63))</f>
        <v>5.5994836211069869E-2</v>
      </c>
      <c r="AC63">
        <f>IF(T63=$T$1,AA63,IF('School List &amp; Interviews'!$F$13='Admission Preferences'!C63,W63,Y63))</f>
        <v>347</v>
      </c>
    </row>
    <row r="64" spans="1:29">
      <c r="A64">
        <f t="shared" si="10"/>
        <v>59</v>
      </c>
      <c r="B64" t="s">
        <v>190</v>
      </c>
      <c r="C64" t="s">
        <v>1091</v>
      </c>
      <c r="D64" t="s">
        <v>267</v>
      </c>
      <c r="E64">
        <f>'MSAR Data'!AN65</f>
        <v>1424</v>
      </c>
      <c r="F64">
        <f>'MSAR Data'!AO65</f>
        <v>8076</v>
      </c>
      <c r="G64">
        <f>'MSAR Data'!AP65</f>
        <v>132</v>
      </c>
      <c r="H64">
        <f>'MSAR Data'!AQ65</f>
        <v>9632</v>
      </c>
      <c r="I64">
        <f>'MSAR Data'!AR65</f>
        <v>103</v>
      </c>
      <c r="J64">
        <f>'MSAR Data'!AS65</f>
        <v>731</v>
      </c>
      <c r="K64">
        <f>'MSAR Data'!AT65</f>
        <v>0</v>
      </c>
      <c r="L64">
        <f>'MSAR Data'!AU65</f>
        <v>834</v>
      </c>
      <c r="M64" s="20">
        <f t="shared" ref="M64:M117" si="27">IFERROR(J64/L64,"")</f>
        <v>0.8764988009592326</v>
      </c>
      <c r="N64" s="29">
        <f t="shared" si="25"/>
        <v>7.23314606741573E-2</v>
      </c>
      <c r="O64" s="29">
        <f t="shared" si="26"/>
        <v>9.0515106488360572E-2</v>
      </c>
      <c r="P64" s="30">
        <f t="shared" ref="P64:P117" si="28">IFERROR(N64-O64,"")</f>
        <v>-1.8183645814203273E-2</v>
      </c>
      <c r="Q64" t="s">
        <v>304</v>
      </c>
      <c r="R64" t="s">
        <v>530</v>
      </c>
      <c r="S64" t="s">
        <v>22</v>
      </c>
      <c r="T64" t="s">
        <v>1135</v>
      </c>
      <c r="U64" s="10"/>
      <c r="V64" s="34">
        <f t="shared" si="19"/>
        <v>7.23314606741573E-2</v>
      </c>
      <c r="W64">
        <f t="shared" si="20"/>
        <v>103</v>
      </c>
      <c r="X64" s="34">
        <f t="shared" si="21"/>
        <v>9.0515106488360572E-2</v>
      </c>
      <c r="Y64">
        <f t="shared" si="22"/>
        <v>731</v>
      </c>
      <c r="Z64" s="34">
        <f t="shared" si="23"/>
        <v>8.6586378737541533E-2</v>
      </c>
      <c r="AA64">
        <f t="shared" si="24"/>
        <v>834</v>
      </c>
      <c r="AB64" s="34">
        <f>IF(T64=$T$1,Z64,IF('School List &amp; Interviews'!$F$13='Admission Preferences'!C64,V64,X64))</f>
        <v>8.6586378737541533E-2</v>
      </c>
      <c r="AC64">
        <f>IF(T64=$T$1,AA64,IF('School List &amp; Interviews'!$F$13='Admission Preferences'!C64,W64,Y64))</f>
        <v>834</v>
      </c>
    </row>
    <row r="65" spans="1:29">
      <c r="A65">
        <f t="shared" si="10"/>
        <v>60</v>
      </c>
      <c r="B65" t="s">
        <v>191</v>
      </c>
      <c r="C65" t="s">
        <v>1098</v>
      </c>
      <c r="D65" t="s">
        <v>316</v>
      </c>
      <c r="E65">
        <f>'MSAR Data'!AN66</f>
        <v>1651</v>
      </c>
      <c r="F65">
        <f>'MSAR Data'!AO66</f>
        <v>6486</v>
      </c>
      <c r="G65">
        <f>'MSAR Data'!AP66</f>
        <v>11</v>
      </c>
      <c r="H65">
        <f>'MSAR Data'!AQ66</f>
        <v>8148</v>
      </c>
      <c r="I65">
        <f>'MSAR Data'!AR66</f>
        <v>175</v>
      </c>
      <c r="J65">
        <f>'MSAR Data'!AS66</f>
        <v>300</v>
      </c>
      <c r="K65">
        <f>'MSAR Data'!AT66</f>
        <v>0</v>
      </c>
      <c r="L65">
        <f>'MSAR Data'!AU66</f>
        <v>475</v>
      </c>
      <c r="M65" s="20">
        <f t="shared" si="27"/>
        <v>0.63157894736842102</v>
      </c>
      <c r="N65" s="29">
        <f t="shared" si="25"/>
        <v>0.10599636583888553</v>
      </c>
      <c r="O65" s="29">
        <f t="shared" si="26"/>
        <v>4.6253469010175761E-2</v>
      </c>
      <c r="P65" s="30">
        <f t="shared" si="28"/>
        <v>5.9742896828709764E-2</v>
      </c>
      <c r="Q65" t="s">
        <v>304</v>
      </c>
      <c r="R65" t="s">
        <v>535</v>
      </c>
      <c r="S65" t="s">
        <v>535</v>
      </c>
      <c r="T65" t="s">
        <v>1134</v>
      </c>
      <c r="U65" s="10" t="s">
        <v>1218</v>
      </c>
      <c r="V65" s="34">
        <f t="shared" si="19"/>
        <v>0.10599636583888553</v>
      </c>
      <c r="W65">
        <f t="shared" si="20"/>
        <v>175</v>
      </c>
      <c r="X65" s="34">
        <f t="shared" si="21"/>
        <v>4.6253469010175761E-2</v>
      </c>
      <c r="Y65">
        <f t="shared" si="22"/>
        <v>300</v>
      </c>
      <c r="Z65" s="34">
        <f t="shared" si="23"/>
        <v>5.8296514482081493E-2</v>
      </c>
      <c r="AA65">
        <f t="shared" si="24"/>
        <v>475</v>
      </c>
      <c r="AB65" s="34">
        <f>IF(T65=$T$1,Z65,IF('School List &amp; Interviews'!$F$13='Admission Preferences'!C65,V65,X65))</f>
        <v>4.6253469010175761E-2</v>
      </c>
      <c r="AC65">
        <f>IF(T65=$T$1,AA65,IF('School List &amp; Interviews'!$F$13='Admission Preferences'!C65,W65,Y65))</f>
        <v>300</v>
      </c>
    </row>
    <row r="66" spans="1:29">
      <c r="A66">
        <f t="shared" si="10"/>
        <v>61</v>
      </c>
      <c r="B66" t="s">
        <v>195</v>
      </c>
      <c r="C66" t="s">
        <v>1097</v>
      </c>
      <c r="D66" t="s">
        <v>316</v>
      </c>
      <c r="E66">
        <f>'MSAR Data'!AN67</f>
        <v>1402</v>
      </c>
      <c r="F66">
        <f>'MSAR Data'!AO67</f>
        <v>6782</v>
      </c>
      <c r="G66">
        <f>'MSAR Data'!AP67</f>
        <v>22</v>
      </c>
      <c r="H66">
        <f>'MSAR Data'!AQ67</f>
        <v>8206</v>
      </c>
      <c r="I66">
        <f>'MSAR Data'!AR67</f>
        <v>305</v>
      </c>
      <c r="J66">
        <f>'MSAR Data'!AS67</f>
        <v>349</v>
      </c>
      <c r="K66">
        <f>'MSAR Data'!AT67</f>
        <v>0</v>
      </c>
      <c r="L66">
        <f>'MSAR Data'!AU67</f>
        <v>654</v>
      </c>
      <c r="M66" s="20">
        <f t="shared" si="27"/>
        <v>0.53363914373088683</v>
      </c>
      <c r="N66" s="29">
        <f t="shared" si="25"/>
        <v>0.21754636233951496</v>
      </c>
      <c r="O66" s="29">
        <f t="shared" si="26"/>
        <v>5.1459746387496313E-2</v>
      </c>
      <c r="P66" s="30">
        <f t="shared" si="28"/>
        <v>0.16608661595201865</v>
      </c>
      <c r="Q66" t="s">
        <v>304</v>
      </c>
      <c r="R66" t="s">
        <v>541</v>
      </c>
      <c r="S66" t="s">
        <v>22</v>
      </c>
      <c r="T66" t="s">
        <v>1134</v>
      </c>
      <c r="U66" s="10" t="s">
        <v>1217</v>
      </c>
      <c r="V66" s="34">
        <f t="shared" si="19"/>
        <v>0.21754636233951496</v>
      </c>
      <c r="W66">
        <f t="shared" si="20"/>
        <v>305</v>
      </c>
      <c r="X66" s="34">
        <f t="shared" si="21"/>
        <v>5.1459746387496313E-2</v>
      </c>
      <c r="Y66">
        <f t="shared" si="22"/>
        <v>349</v>
      </c>
      <c r="Z66" s="34">
        <f t="shared" si="23"/>
        <v>7.9697782110650747E-2</v>
      </c>
      <c r="AA66">
        <f t="shared" si="24"/>
        <v>654</v>
      </c>
      <c r="AB66" s="34">
        <f>IF(T66=$T$1,Z66,IF('School List &amp; Interviews'!$F$13='Admission Preferences'!C66,V66,X66))</f>
        <v>5.1459746387496313E-2</v>
      </c>
      <c r="AC66">
        <f>IF(T66=$T$1,AA66,IF('School List &amp; Interviews'!$F$13='Admission Preferences'!C66,W66,Y66))</f>
        <v>349</v>
      </c>
    </row>
    <row r="67" spans="1:29">
      <c r="A67">
        <f t="shared" si="10"/>
        <v>62</v>
      </c>
      <c r="B67" t="s">
        <v>198</v>
      </c>
      <c r="C67" t="s">
        <v>1115</v>
      </c>
      <c r="D67" t="s">
        <v>316</v>
      </c>
      <c r="E67">
        <f>'MSAR Data'!AN68</f>
        <v>613</v>
      </c>
      <c r="F67">
        <f>'MSAR Data'!AO68</f>
        <v>6799</v>
      </c>
      <c r="G67">
        <f>'MSAR Data'!AP68</f>
        <v>92</v>
      </c>
      <c r="H67">
        <f>'MSAR Data'!AQ68</f>
        <v>7504</v>
      </c>
      <c r="I67">
        <f>'MSAR Data'!AR68</f>
        <v>249</v>
      </c>
      <c r="J67">
        <f>'MSAR Data'!AS68</f>
        <v>296</v>
      </c>
      <c r="K67">
        <f>'MSAR Data'!AT68</f>
        <v>0</v>
      </c>
      <c r="L67">
        <f>'MSAR Data'!AU68</f>
        <v>545</v>
      </c>
      <c r="M67" s="20">
        <f t="shared" si="27"/>
        <v>0.5431192660550459</v>
      </c>
      <c r="N67" s="29">
        <f t="shared" si="25"/>
        <v>0.40619902120717782</v>
      </c>
      <c r="O67" s="29">
        <f t="shared" si="26"/>
        <v>4.35358140903074E-2</v>
      </c>
      <c r="P67" s="30">
        <f t="shared" si="28"/>
        <v>0.36266320711687045</v>
      </c>
      <c r="Q67" t="s">
        <v>304</v>
      </c>
      <c r="R67" t="s">
        <v>545</v>
      </c>
      <c r="S67" t="s">
        <v>548</v>
      </c>
      <c r="T67" t="s">
        <v>1136</v>
      </c>
      <c r="U67" s="10" t="s">
        <v>1219</v>
      </c>
      <c r="V67" s="34">
        <f t="shared" si="19"/>
        <v>0.40619902120717782</v>
      </c>
      <c r="W67">
        <f t="shared" si="20"/>
        <v>249</v>
      </c>
      <c r="X67" s="34">
        <f t="shared" si="21"/>
        <v>4.35358140903074E-2</v>
      </c>
      <c r="Y67">
        <f t="shared" si="22"/>
        <v>296</v>
      </c>
      <c r="Z67" s="34">
        <f t="shared" si="23"/>
        <v>7.262793176972282E-2</v>
      </c>
      <c r="AA67">
        <f t="shared" si="24"/>
        <v>545</v>
      </c>
      <c r="AB67" s="34">
        <f>IF(T67=$T$1,Z67,IF('School List &amp; Interviews'!$F$13='Admission Preferences'!C67,V67,X67))</f>
        <v>4.35358140903074E-2</v>
      </c>
      <c r="AC67">
        <f>IF(T67=$T$1,AA67,IF('School List &amp; Interviews'!$F$13='Admission Preferences'!C67,W67,Y67))</f>
        <v>296</v>
      </c>
    </row>
    <row r="68" spans="1:29">
      <c r="A68">
        <f t="shared" si="10"/>
        <v>63</v>
      </c>
      <c r="B68" s="21" t="s">
        <v>201</v>
      </c>
      <c r="C68" t="s">
        <v>1102</v>
      </c>
      <c r="D68" t="s">
        <v>267</v>
      </c>
      <c r="E68">
        <f>'MSAR Data'!AN69</f>
        <v>1292</v>
      </c>
      <c r="F68">
        <f>'MSAR Data'!AO69</f>
        <v>11366</v>
      </c>
      <c r="G68">
        <f>'MSAR Data'!AP69</f>
        <v>224</v>
      </c>
      <c r="H68">
        <f>'MSAR Data'!AQ69</f>
        <v>12882</v>
      </c>
      <c r="I68" s="21">
        <f>'MSAR Data'!AR69</f>
        <v>0</v>
      </c>
      <c r="J68" s="21">
        <f>'MSAR Data'!AS69</f>
        <v>0</v>
      </c>
      <c r="K68" s="21">
        <f>'MSAR Data'!AT69</f>
        <v>0</v>
      </c>
      <c r="L68" s="21">
        <f>'MSAR Data'!AU69</f>
        <v>0</v>
      </c>
      <c r="M68" s="20" t="str">
        <f t="shared" si="27"/>
        <v/>
      </c>
      <c r="N68" s="29">
        <f t="shared" si="25"/>
        <v>0</v>
      </c>
      <c r="O68" s="29">
        <f t="shared" si="26"/>
        <v>0</v>
      </c>
      <c r="P68" s="30">
        <f t="shared" si="28"/>
        <v>0</v>
      </c>
      <c r="Q68" t="s">
        <v>304</v>
      </c>
      <c r="R68" t="s">
        <v>551</v>
      </c>
      <c r="S68" t="s">
        <v>22</v>
      </c>
      <c r="T68" t="s">
        <v>1135</v>
      </c>
      <c r="U68" s="10"/>
      <c r="V68" s="34">
        <f t="shared" si="19"/>
        <v>0</v>
      </c>
      <c r="W68">
        <f t="shared" si="20"/>
        <v>0</v>
      </c>
      <c r="X68" s="34">
        <f t="shared" si="21"/>
        <v>0</v>
      </c>
      <c r="Y68">
        <f t="shared" si="22"/>
        <v>0</v>
      </c>
      <c r="Z68" s="34">
        <f t="shared" si="23"/>
        <v>0</v>
      </c>
      <c r="AA68">
        <f t="shared" si="24"/>
        <v>0</v>
      </c>
      <c r="AB68" s="34">
        <f>IF(T68=$T$1,Z68,IF('School List &amp; Interviews'!$F$13='Admission Preferences'!C68,V68,X68))</f>
        <v>0</v>
      </c>
      <c r="AC68">
        <f>IF(T68=$T$1,AA68,IF('School List &amp; Interviews'!$F$13='Admission Preferences'!C68,W68,Y68))</f>
        <v>0</v>
      </c>
    </row>
    <row r="69" spans="1:29">
      <c r="A69">
        <f t="shared" si="10"/>
        <v>64</v>
      </c>
      <c r="B69" t="s">
        <v>204</v>
      </c>
      <c r="C69" t="s">
        <v>1102</v>
      </c>
      <c r="D69" t="s">
        <v>267</v>
      </c>
      <c r="E69">
        <f>'MSAR Data'!AN70</f>
        <v>636</v>
      </c>
      <c r="F69">
        <f>'MSAR Data'!AO70</f>
        <v>6142</v>
      </c>
      <c r="G69">
        <f>'MSAR Data'!AP70</f>
        <v>549</v>
      </c>
      <c r="H69">
        <f>'MSAR Data'!AQ70</f>
        <v>7327</v>
      </c>
      <c r="I69">
        <f>'MSAR Data'!AR70</f>
        <v>74</v>
      </c>
      <c r="J69">
        <f>'MSAR Data'!AS70</f>
        <v>706</v>
      </c>
      <c r="K69">
        <f>'MSAR Data'!AT70</f>
        <v>29</v>
      </c>
      <c r="L69">
        <f>'MSAR Data'!AU70</f>
        <v>809</v>
      </c>
      <c r="M69" s="20">
        <f t="shared" si="27"/>
        <v>0.87268232385661315</v>
      </c>
      <c r="N69" s="29">
        <f t="shared" si="25"/>
        <v>0.11635220125786164</v>
      </c>
      <c r="O69" s="29">
        <f t="shared" si="26"/>
        <v>0.11494627157277759</v>
      </c>
      <c r="P69" s="30">
        <f t="shared" si="28"/>
        <v>1.4059296850840453E-3</v>
      </c>
      <c r="Q69" t="s">
        <v>304</v>
      </c>
      <c r="R69" t="s">
        <v>555</v>
      </c>
      <c r="S69" t="s">
        <v>22</v>
      </c>
      <c r="T69" t="s">
        <v>1135</v>
      </c>
      <c r="U69" s="10"/>
      <c r="V69" s="34">
        <f t="shared" si="19"/>
        <v>0.11635220125786164</v>
      </c>
      <c r="W69">
        <f t="shared" si="20"/>
        <v>74</v>
      </c>
      <c r="X69" s="34">
        <f t="shared" si="21"/>
        <v>0.11494627157277759</v>
      </c>
      <c r="Y69">
        <f t="shared" si="22"/>
        <v>706</v>
      </c>
      <c r="Z69" s="34">
        <f t="shared" si="23"/>
        <v>0.11041353896547018</v>
      </c>
      <c r="AA69">
        <f t="shared" si="24"/>
        <v>809</v>
      </c>
      <c r="AB69" s="34">
        <f>IF(T69=$T$1,Z69,IF('School List &amp; Interviews'!$F$13='Admission Preferences'!C69,V69,X69))</f>
        <v>0.11041353896547018</v>
      </c>
      <c r="AC69">
        <f>IF(T69=$T$1,AA69,IF('School List &amp; Interviews'!$F$13='Admission Preferences'!C69,W69,Y69))</f>
        <v>809</v>
      </c>
    </row>
    <row r="70" spans="1:29">
      <c r="A70">
        <f t="shared" si="10"/>
        <v>65</v>
      </c>
      <c r="B70" t="s">
        <v>206</v>
      </c>
      <c r="C70" t="s">
        <v>1091</v>
      </c>
      <c r="D70" t="s">
        <v>316</v>
      </c>
      <c r="E70">
        <f>'MSAR Data'!AN71</f>
        <v>2349</v>
      </c>
      <c r="F70">
        <f>'MSAR Data'!AO71</f>
        <v>2886</v>
      </c>
      <c r="G70">
        <f>'MSAR Data'!AP71</f>
        <v>641</v>
      </c>
      <c r="H70">
        <f>'MSAR Data'!AQ71</f>
        <v>5876</v>
      </c>
      <c r="I70">
        <f>'MSAR Data'!AR71</f>
        <v>495</v>
      </c>
      <c r="J70">
        <f>'MSAR Data'!AS71</f>
        <v>329</v>
      </c>
      <c r="K70">
        <f>'MSAR Data'!AT71</f>
        <v>38</v>
      </c>
      <c r="L70">
        <f>'MSAR Data'!AU71</f>
        <v>862</v>
      </c>
      <c r="M70" s="20">
        <f t="shared" si="27"/>
        <v>0.38167053364269143</v>
      </c>
      <c r="N70" s="29">
        <f t="shared" si="25"/>
        <v>0.21072796934865901</v>
      </c>
      <c r="O70" s="29">
        <f t="shared" si="26"/>
        <v>0.113998613998614</v>
      </c>
      <c r="P70" s="30">
        <f t="shared" si="28"/>
        <v>9.672935535004501E-2</v>
      </c>
      <c r="Q70" t="s">
        <v>304</v>
      </c>
      <c r="R70" t="s">
        <v>558</v>
      </c>
      <c r="S70" t="s">
        <v>22</v>
      </c>
      <c r="T70" t="s">
        <v>1134</v>
      </c>
      <c r="U70" s="10" t="s">
        <v>1220</v>
      </c>
      <c r="V70" s="34">
        <f t="shared" si="19"/>
        <v>0.21072796934865901</v>
      </c>
      <c r="W70">
        <f t="shared" si="20"/>
        <v>495</v>
      </c>
      <c r="X70" s="34">
        <f t="shared" si="21"/>
        <v>0.113998613998614</v>
      </c>
      <c r="Y70">
        <f t="shared" si="22"/>
        <v>329</v>
      </c>
      <c r="Z70" s="34">
        <f t="shared" si="23"/>
        <v>0.14669843430905377</v>
      </c>
      <c r="AA70">
        <f t="shared" si="24"/>
        <v>862</v>
      </c>
      <c r="AB70" s="34">
        <f>IF(T70=$T$1,Z70,IF('School List &amp; Interviews'!$F$13='Admission Preferences'!C70,V70,X70))</f>
        <v>0.113998613998614</v>
      </c>
      <c r="AC70">
        <f>IF(T70=$T$1,AA70,IF('School List &amp; Interviews'!$F$13='Admission Preferences'!C70,W70,Y70))</f>
        <v>329</v>
      </c>
    </row>
    <row r="71" spans="1:29">
      <c r="A71">
        <f t="shared" si="10"/>
        <v>66</v>
      </c>
      <c r="B71" t="s">
        <v>208</v>
      </c>
      <c r="C71" t="s">
        <v>1116</v>
      </c>
      <c r="D71" t="s">
        <v>316</v>
      </c>
      <c r="E71">
        <f>'MSAR Data'!AN72</f>
        <v>85</v>
      </c>
      <c r="F71">
        <f>'MSAR Data'!AO72</f>
        <v>8680</v>
      </c>
      <c r="G71">
        <f>'MSAR Data'!AP72</f>
        <v>49</v>
      </c>
      <c r="H71">
        <f>'MSAR Data'!AQ72</f>
        <v>8814</v>
      </c>
      <c r="I71">
        <f>'MSAR Data'!AR72</f>
        <v>73</v>
      </c>
      <c r="J71">
        <f>'MSAR Data'!AS72</f>
        <v>577</v>
      </c>
      <c r="K71">
        <f>'MSAR Data'!AT72</f>
        <v>0</v>
      </c>
      <c r="L71">
        <f>'MSAR Data'!AU72</f>
        <v>650</v>
      </c>
      <c r="M71" s="20">
        <f t="shared" si="27"/>
        <v>0.88769230769230767</v>
      </c>
      <c r="N71" s="29">
        <f t="shared" si="25"/>
        <v>0.85882352941176465</v>
      </c>
      <c r="O71" s="29">
        <f t="shared" si="26"/>
        <v>6.647465437788018E-2</v>
      </c>
      <c r="P71" s="30">
        <f t="shared" si="28"/>
        <v>0.79234887503388451</v>
      </c>
      <c r="Q71" t="s">
        <v>304</v>
      </c>
      <c r="R71" t="s">
        <v>563</v>
      </c>
      <c r="S71" t="s">
        <v>22</v>
      </c>
      <c r="T71" t="s">
        <v>1134</v>
      </c>
      <c r="U71" s="10" t="s">
        <v>1220</v>
      </c>
      <c r="V71" s="34">
        <f t="shared" si="19"/>
        <v>0.85882352941176465</v>
      </c>
      <c r="W71">
        <f t="shared" si="20"/>
        <v>73</v>
      </c>
      <c r="X71" s="34">
        <f t="shared" si="21"/>
        <v>6.647465437788018E-2</v>
      </c>
      <c r="Y71">
        <f t="shared" si="22"/>
        <v>577</v>
      </c>
      <c r="Z71" s="34">
        <f t="shared" si="23"/>
        <v>7.3746312684365781E-2</v>
      </c>
      <c r="AA71">
        <f t="shared" si="24"/>
        <v>650</v>
      </c>
      <c r="AB71" s="34">
        <f>IF(T71=$T$1,Z71,IF('School List &amp; Interviews'!$F$13='Admission Preferences'!C71,V71,X71))</f>
        <v>6.647465437788018E-2</v>
      </c>
      <c r="AC71">
        <f>IF(T71=$T$1,AA71,IF('School List &amp; Interviews'!$F$13='Admission Preferences'!C71,W71,Y71))</f>
        <v>577</v>
      </c>
    </row>
    <row r="72" spans="1:29">
      <c r="A72">
        <f t="shared" ref="A72:A135" si="29">A71+1</f>
        <v>67</v>
      </c>
      <c r="B72" t="s">
        <v>210</v>
      </c>
      <c r="C72" t="s">
        <v>1096</v>
      </c>
      <c r="D72" t="s">
        <v>267</v>
      </c>
      <c r="E72">
        <f>'MSAR Data'!AN73</f>
        <v>1516</v>
      </c>
      <c r="F72">
        <f>'MSAR Data'!AO73</f>
        <v>9953</v>
      </c>
      <c r="G72">
        <f>'MSAR Data'!AP73</f>
        <v>103</v>
      </c>
      <c r="H72">
        <f>'MSAR Data'!AQ73</f>
        <v>11572</v>
      </c>
      <c r="I72">
        <f>'MSAR Data'!AR73</f>
        <v>98</v>
      </c>
      <c r="J72">
        <f>'MSAR Data'!AS73</f>
        <v>357</v>
      </c>
      <c r="K72">
        <f>'MSAR Data'!AT73</f>
        <v>9</v>
      </c>
      <c r="L72">
        <f>'MSAR Data'!AU73</f>
        <v>464</v>
      </c>
      <c r="M72" s="20">
        <f t="shared" si="27"/>
        <v>0.7693965517241379</v>
      </c>
      <c r="N72" s="29">
        <f t="shared" si="25"/>
        <v>6.464379947229551E-2</v>
      </c>
      <c r="O72" s="29">
        <f t="shared" si="26"/>
        <v>3.5868582336983826E-2</v>
      </c>
      <c r="P72" s="30">
        <f t="shared" si="28"/>
        <v>2.8775217135311684E-2</v>
      </c>
      <c r="Q72" t="s">
        <v>304</v>
      </c>
      <c r="R72" t="s">
        <v>567</v>
      </c>
      <c r="S72" t="s">
        <v>22</v>
      </c>
      <c r="T72" t="s">
        <v>1135</v>
      </c>
      <c r="U72" s="10"/>
      <c r="V72" s="34">
        <f t="shared" si="19"/>
        <v>6.464379947229551E-2</v>
      </c>
      <c r="W72">
        <f t="shared" si="20"/>
        <v>98</v>
      </c>
      <c r="X72" s="34">
        <f t="shared" si="21"/>
        <v>3.5868582336983826E-2</v>
      </c>
      <c r="Y72">
        <f t="shared" si="22"/>
        <v>357</v>
      </c>
      <c r="Z72" s="34">
        <f t="shared" si="23"/>
        <v>4.0096785343933634E-2</v>
      </c>
      <c r="AA72">
        <f t="shared" si="24"/>
        <v>464</v>
      </c>
      <c r="AB72" s="34">
        <f>IF(T72=$T$1,Z72,IF('School List &amp; Interviews'!$F$13='Admission Preferences'!C72,V72,X72))</f>
        <v>4.0096785343933634E-2</v>
      </c>
      <c r="AC72">
        <f>IF(T72=$T$1,AA72,IF('School List &amp; Interviews'!$F$13='Admission Preferences'!C72,W72,Y72))</f>
        <v>464</v>
      </c>
    </row>
    <row r="73" spans="1:29">
      <c r="A73">
        <f t="shared" si="29"/>
        <v>68</v>
      </c>
      <c r="B73" t="s">
        <v>212</v>
      </c>
      <c r="C73" t="s">
        <v>1100</v>
      </c>
      <c r="D73" t="s">
        <v>316</v>
      </c>
      <c r="E73">
        <f>'MSAR Data'!AN74</f>
        <v>1729</v>
      </c>
      <c r="F73">
        <f>'MSAR Data'!AO74</f>
        <v>4542</v>
      </c>
      <c r="G73">
        <f>'MSAR Data'!AP74</f>
        <v>457</v>
      </c>
      <c r="H73">
        <f>'MSAR Data'!AQ74</f>
        <v>6728</v>
      </c>
      <c r="I73">
        <f>'MSAR Data'!AR74</f>
        <v>447</v>
      </c>
      <c r="J73">
        <f>'MSAR Data'!AS74</f>
        <v>291</v>
      </c>
      <c r="K73">
        <f>'MSAR Data'!AT74</f>
        <v>0</v>
      </c>
      <c r="L73">
        <f>'MSAR Data'!AU74</f>
        <v>738</v>
      </c>
      <c r="M73" s="20">
        <f t="shared" si="27"/>
        <v>0.39430894308943087</v>
      </c>
      <c r="N73" s="29">
        <f t="shared" si="25"/>
        <v>0.25853094274146904</v>
      </c>
      <c r="O73" s="29">
        <f t="shared" si="26"/>
        <v>6.4068692206076625E-2</v>
      </c>
      <c r="P73" s="30">
        <f t="shared" si="28"/>
        <v>0.1944622505353924</v>
      </c>
      <c r="Q73" t="s">
        <v>304</v>
      </c>
      <c r="R73" t="s">
        <v>571</v>
      </c>
      <c r="S73" t="s">
        <v>22</v>
      </c>
      <c r="T73" t="s">
        <v>1135</v>
      </c>
      <c r="U73" s="10"/>
      <c r="V73" s="34">
        <f t="shared" si="19"/>
        <v>0.25853094274146904</v>
      </c>
      <c r="W73">
        <f t="shared" si="20"/>
        <v>447</v>
      </c>
      <c r="X73" s="34">
        <f t="shared" si="21"/>
        <v>6.4068692206076625E-2</v>
      </c>
      <c r="Y73">
        <f t="shared" si="22"/>
        <v>291</v>
      </c>
      <c r="Z73" s="34">
        <f t="shared" si="23"/>
        <v>0.10969084423305589</v>
      </c>
      <c r="AA73">
        <f t="shared" si="24"/>
        <v>738</v>
      </c>
      <c r="AB73" s="34">
        <f>IF(T73=$T$1,Z73,IF('School List &amp; Interviews'!$F$13='Admission Preferences'!C73,V73,X73))</f>
        <v>0.10969084423305589</v>
      </c>
      <c r="AC73">
        <f>IF(T73=$T$1,AA73,IF('School List &amp; Interviews'!$F$13='Admission Preferences'!C73,W73,Y73))</f>
        <v>738</v>
      </c>
    </row>
    <row r="74" spans="1:29">
      <c r="A74">
        <f t="shared" si="29"/>
        <v>69</v>
      </c>
      <c r="B74" t="s">
        <v>215</v>
      </c>
      <c r="C74" t="s">
        <v>1100</v>
      </c>
      <c r="D74" t="s">
        <v>316</v>
      </c>
      <c r="E74">
        <f>'MSAR Data'!AN75</f>
        <v>1693</v>
      </c>
      <c r="F74">
        <f>'MSAR Data'!AO75</f>
        <v>4497</v>
      </c>
      <c r="G74">
        <f>'MSAR Data'!AP75</f>
        <v>234</v>
      </c>
      <c r="H74">
        <f>'MSAR Data'!AQ75</f>
        <v>6424</v>
      </c>
      <c r="I74">
        <f>'MSAR Data'!AR75</f>
        <v>358</v>
      </c>
      <c r="J74">
        <f>'MSAR Data'!AS75</f>
        <v>138</v>
      </c>
      <c r="K74">
        <f>'MSAR Data'!AT75</f>
        <v>2</v>
      </c>
      <c r="L74">
        <f>'MSAR Data'!AU75</f>
        <v>498</v>
      </c>
      <c r="M74" s="20">
        <f t="shared" si="27"/>
        <v>0.27710843373493976</v>
      </c>
      <c r="N74" s="29">
        <f t="shared" si="25"/>
        <v>0.21145894861193149</v>
      </c>
      <c r="O74" s="29">
        <f t="shared" si="26"/>
        <v>3.0687124749833223E-2</v>
      </c>
      <c r="P74" s="30">
        <f t="shared" si="28"/>
        <v>0.18077182386209825</v>
      </c>
      <c r="Q74" t="s">
        <v>304</v>
      </c>
      <c r="R74" t="s">
        <v>575</v>
      </c>
      <c r="S74" t="s">
        <v>579</v>
      </c>
      <c r="T74" t="s">
        <v>1134</v>
      </c>
      <c r="U74" s="10" t="s">
        <v>1218</v>
      </c>
      <c r="V74" s="34">
        <f t="shared" si="19"/>
        <v>0.21145894861193149</v>
      </c>
      <c r="W74">
        <f t="shared" si="20"/>
        <v>358</v>
      </c>
      <c r="X74" s="34">
        <f t="shared" si="21"/>
        <v>3.0687124749833223E-2</v>
      </c>
      <c r="Y74">
        <f t="shared" si="22"/>
        <v>138</v>
      </c>
      <c r="Z74" s="34">
        <f t="shared" si="23"/>
        <v>7.7521793275217937E-2</v>
      </c>
      <c r="AA74">
        <f t="shared" si="24"/>
        <v>498</v>
      </c>
      <c r="AB74" s="34">
        <f>IF(T74=$T$1,Z74,IF('School List &amp; Interviews'!$F$13='Admission Preferences'!C74,V74,X74))</f>
        <v>3.0687124749833223E-2</v>
      </c>
      <c r="AC74">
        <f>IF(T74=$T$1,AA74,IF('School List &amp; Interviews'!$F$13='Admission Preferences'!C74,W74,Y74))</f>
        <v>138</v>
      </c>
    </row>
    <row r="75" spans="1:29">
      <c r="A75">
        <f t="shared" si="29"/>
        <v>70</v>
      </c>
      <c r="B75" t="s">
        <v>219</v>
      </c>
      <c r="C75" t="s">
        <v>1117</v>
      </c>
      <c r="D75" t="s">
        <v>267</v>
      </c>
      <c r="E75">
        <f>'MSAR Data'!AN76</f>
        <v>518</v>
      </c>
      <c r="F75">
        <f>'MSAR Data'!AO76</f>
        <v>7095</v>
      </c>
      <c r="G75">
        <f>'MSAR Data'!AP76</f>
        <v>605</v>
      </c>
      <c r="H75">
        <f>'MSAR Data'!AQ76</f>
        <v>8218</v>
      </c>
      <c r="I75">
        <f>'MSAR Data'!AR76</f>
        <v>76</v>
      </c>
      <c r="J75">
        <f>'MSAR Data'!AS76</f>
        <v>846</v>
      </c>
      <c r="K75">
        <f>'MSAR Data'!AT76</f>
        <v>40</v>
      </c>
      <c r="L75">
        <f>'MSAR Data'!AU76</f>
        <v>962</v>
      </c>
      <c r="M75" s="20">
        <f t="shared" si="27"/>
        <v>0.87941787941787941</v>
      </c>
      <c r="N75" s="29">
        <f t="shared" si="25"/>
        <v>0.14671814671814673</v>
      </c>
      <c r="O75" s="29">
        <f t="shared" si="26"/>
        <v>0.11923890063424947</v>
      </c>
      <c r="P75" s="30">
        <f t="shared" si="28"/>
        <v>2.7479246083897263E-2</v>
      </c>
      <c r="Q75" t="s">
        <v>304</v>
      </c>
      <c r="R75" t="s">
        <v>581</v>
      </c>
      <c r="S75" t="s">
        <v>580</v>
      </c>
      <c r="T75" t="s">
        <v>1135</v>
      </c>
      <c r="U75" s="10"/>
      <c r="V75" s="34">
        <f t="shared" si="19"/>
        <v>0.14671814671814673</v>
      </c>
      <c r="W75">
        <f t="shared" si="20"/>
        <v>76</v>
      </c>
      <c r="X75" s="34">
        <f t="shared" si="21"/>
        <v>0.11923890063424947</v>
      </c>
      <c r="Y75">
        <f t="shared" si="22"/>
        <v>846</v>
      </c>
      <c r="Z75" s="34">
        <f t="shared" si="23"/>
        <v>0.11706011194937942</v>
      </c>
      <c r="AA75">
        <f t="shared" si="24"/>
        <v>962</v>
      </c>
      <c r="AB75" s="34">
        <f>IF(T75=$T$1,Z75,IF('School List &amp; Interviews'!$F$13='Admission Preferences'!C75,V75,X75))</f>
        <v>0.11706011194937942</v>
      </c>
      <c r="AC75">
        <f>IF(T75=$T$1,AA75,IF('School List &amp; Interviews'!$F$13='Admission Preferences'!C75,W75,Y75))</f>
        <v>962</v>
      </c>
    </row>
    <row r="76" spans="1:29">
      <c r="A76">
        <f t="shared" si="29"/>
        <v>71</v>
      </c>
      <c r="B76" t="s">
        <v>222</v>
      </c>
      <c r="C76" t="s">
        <v>1102</v>
      </c>
      <c r="D76" t="s">
        <v>267</v>
      </c>
      <c r="E76">
        <f>'MSAR Data'!AN77</f>
        <v>1233</v>
      </c>
      <c r="F76">
        <f>'MSAR Data'!AO77</f>
        <v>9722</v>
      </c>
      <c r="G76">
        <f>'MSAR Data'!AP77</f>
        <v>813</v>
      </c>
      <c r="H76">
        <f>'MSAR Data'!AQ77</f>
        <v>11768</v>
      </c>
      <c r="I76">
        <f>'MSAR Data'!AR77</f>
        <v>168</v>
      </c>
      <c r="J76">
        <f>'MSAR Data'!AS77</f>
        <v>524</v>
      </c>
      <c r="K76">
        <f>'MSAR Data'!AT77</f>
        <v>25</v>
      </c>
      <c r="L76">
        <f>'MSAR Data'!AU77</f>
        <v>717</v>
      </c>
      <c r="M76" s="20">
        <f t="shared" si="27"/>
        <v>0.73082287308228733</v>
      </c>
      <c r="N76" s="29">
        <f t="shared" si="25"/>
        <v>0.13625304136253041</v>
      </c>
      <c r="O76" s="29">
        <f t="shared" si="26"/>
        <v>5.3898374819995883E-2</v>
      </c>
      <c r="P76" s="30">
        <f t="shared" si="28"/>
        <v>8.2354666542534538E-2</v>
      </c>
      <c r="Q76" t="s">
        <v>304</v>
      </c>
      <c r="R76" t="s">
        <v>586</v>
      </c>
      <c r="S76" t="s">
        <v>22</v>
      </c>
      <c r="T76" t="s">
        <v>1135</v>
      </c>
      <c r="U76" s="10"/>
      <c r="V76" s="34">
        <f t="shared" si="19"/>
        <v>0.13625304136253041</v>
      </c>
      <c r="W76">
        <f t="shared" si="20"/>
        <v>168</v>
      </c>
      <c r="X76" s="34">
        <f t="shared" si="21"/>
        <v>5.3898374819995883E-2</v>
      </c>
      <c r="Y76">
        <f t="shared" si="22"/>
        <v>524</v>
      </c>
      <c r="Z76" s="34">
        <f t="shared" si="23"/>
        <v>6.092794017675051E-2</v>
      </c>
      <c r="AA76">
        <f t="shared" si="24"/>
        <v>717</v>
      </c>
      <c r="AB76" s="34">
        <f>IF(T76=$T$1,Z76,IF('School List &amp; Interviews'!$F$13='Admission Preferences'!C76,V76,X76))</f>
        <v>6.092794017675051E-2</v>
      </c>
      <c r="AC76">
        <f>IF(T76=$T$1,AA76,IF('School List &amp; Interviews'!$F$13='Admission Preferences'!C76,W76,Y76))</f>
        <v>717</v>
      </c>
    </row>
    <row r="77" spans="1:29">
      <c r="A77">
        <f t="shared" si="29"/>
        <v>72</v>
      </c>
      <c r="B77" t="s">
        <v>223</v>
      </c>
      <c r="C77" t="s">
        <v>1096</v>
      </c>
      <c r="D77" t="s">
        <v>316</v>
      </c>
      <c r="E77">
        <f>'MSAR Data'!AN78</f>
        <v>1241</v>
      </c>
      <c r="F77">
        <f>'MSAR Data'!AO78</f>
        <v>41</v>
      </c>
      <c r="G77">
        <f>'MSAR Data'!AP78</f>
        <v>2</v>
      </c>
      <c r="H77">
        <f>'MSAR Data'!AQ78</f>
        <v>1284</v>
      </c>
      <c r="I77">
        <f>'MSAR Data'!AR78</f>
        <v>268</v>
      </c>
      <c r="J77">
        <f>'MSAR Data'!AS78</f>
        <v>2</v>
      </c>
      <c r="K77">
        <f>'MSAR Data'!AT78</f>
        <v>0</v>
      </c>
      <c r="L77">
        <f>'MSAR Data'!AU78</f>
        <v>270</v>
      </c>
      <c r="M77" s="20">
        <f t="shared" si="27"/>
        <v>7.4074074074074077E-3</v>
      </c>
      <c r="N77" s="29">
        <f t="shared" si="25"/>
        <v>0.21595487510072522</v>
      </c>
      <c r="O77" s="29">
        <f t="shared" si="26"/>
        <v>4.878048780487805E-2</v>
      </c>
      <c r="P77" s="30">
        <f t="shared" si="28"/>
        <v>0.16717438729584716</v>
      </c>
      <c r="Q77" t="s">
        <v>299</v>
      </c>
      <c r="S77" t="s">
        <v>592</v>
      </c>
      <c r="T77" t="s">
        <v>1136</v>
      </c>
      <c r="U77" s="10" t="s">
        <v>1219</v>
      </c>
      <c r="V77" s="34">
        <f t="shared" si="19"/>
        <v>0.21595487510072522</v>
      </c>
      <c r="W77">
        <f t="shared" si="20"/>
        <v>268</v>
      </c>
      <c r="X77" s="34">
        <f t="shared" si="21"/>
        <v>4.878048780487805E-2</v>
      </c>
      <c r="Y77">
        <f t="shared" si="22"/>
        <v>2</v>
      </c>
      <c r="Z77" s="34">
        <f t="shared" si="23"/>
        <v>0.2102803738317757</v>
      </c>
      <c r="AA77">
        <f t="shared" si="24"/>
        <v>270</v>
      </c>
      <c r="AB77" s="34">
        <f>IF(T77=$T$1,Z77,IF('School List &amp; Interviews'!$F$13='Admission Preferences'!C77,V77,X77))</f>
        <v>4.878048780487805E-2</v>
      </c>
      <c r="AC77">
        <f>IF(T77=$T$1,AA77,IF('School List &amp; Interviews'!$F$13='Admission Preferences'!C77,W77,Y77))</f>
        <v>2</v>
      </c>
    </row>
    <row r="78" spans="1:29">
      <c r="A78">
        <f t="shared" si="29"/>
        <v>73</v>
      </c>
      <c r="B78" t="s">
        <v>226</v>
      </c>
      <c r="C78" t="s">
        <v>1118</v>
      </c>
      <c r="D78" t="s">
        <v>316</v>
      </c>
      <c r="E78">
        <f>'MSAR Data'!AN79</f>
        <v>633</v>
      </c>
      <c r="F78">
        <f>'MSAR Data'!AO79</f>
        <v>2847</v>
      </c>
      <c r="G78">
        <f>'MSAR Data'!AP79</f>
        <v>325</v>
      </c>
      <c r="H78">
        <f>'MSAR Data'!AQ79</f>
        <v>3805</v>
      </c>
      <c r="I78">
        <f>'MSAR Data'!AR79</f>
        <v>319</v>
      </c>
      <c r="J78">
        <f>'MSAR Data'!AS79</f>
        <v>187</v>
      </c>
      <c r="K78">
        <f>'MSAR Data'!AT79</f>
        <v>2</v>
      </c>
      <c r="L78">
        <f>'MSAR Data'!AU79</f>
        <v>508</v>
      </c>
      <c r="M78" s="20">
        <f t="shared" si="27"/>
        <v>0.36811023622047245</v>
      </c>
      <c r="N78" s="29">
        <f t="shared" si="25"/>
        <v>0.50394944707740918</v>
      </c>
      <c r="O78" s="29">
        <f t="shared" si="26"/>
        <v>6.5683175272216371E-2</v>
      </c>
      <c r="P78" s="30">
        <f t="shared" si="28"/>
        <v>0.43826627180519284</v>
      </c>
      <c r="Q78" t="s">
        <v>304</v>
      </c>
      <c r="R78" s="19" t="s">
        <v>597</v>
      </c>
      <c r="S78" t="s">
        <v>599</v>
      </c>
      <c r="T78" t="s">
        <v>1136</v>
      </c>
      <c r="U78" s="10" t="s">
        <v>1221</v>
      </c>
      <c r="V78" s="34">
        <f t="shared" si="19"/>
        <v>0.50394944707740918</v>
      </c>
      <c r="W78">
        <f t="shared" si="20"/>
        <v>319</v>
      </c>
      <c r="X78" s="34">
        <f t="shared" si="21"/>
        <v>6.5683175272216371E-2</v>
      </c>
      <c r="Y78">
        <f t="shared" si="22"/>
        <v>187</v>
      </c>
      <c r="Z78" s="34">
        <f t="shared" si="23"/>
        <v>0.13350854139290408</v>
      </c>
      <c r="AA78">
        <f t="shared" si="24"/>
        <v>508</v>
      </c>
      <c r="AB78" s="34">
        <f>IF(T78=$T$1,Z78,IF('School List &amp; Interviews'!$F$13='Admission Preferences'!C78,V78,X78))</f>
        <v>6.5683175272216371E-2</v>
      </c>
      <c r="AC78">
        <f>IF(T78=$T$1,AA78,IF('School List &amp; Interviews'!$F$13='Admission Preferences'!C78,W78,Y78))</f>
        <v>187</v>
      </c>
    </row>
    <row r="79" spans="1:29">
      <c r="A79">
        <f t="shared" si="29"/>
        <v>74</v>
      </c>
      <c r="B79" t="s">
        <v>228</v>
      </c>
      <c r="C79" t="s">
        <v>1095</v>
      </c>
      <c r="D79" t="s">
        <v>267</v>
      </c>
      <c r="E79">
        <f>'MSAR Data'!AN80</f>
        <v>3328</v>
      </c>
      <c r="F79">
        <f>'MSAR Data'!AO80</f>
        <v>7146</v>
      </c>
      <c r="G79">
        <f>'MSAR Data'!AP80</f>
        <v>847</v>
      </c>
      <c r="H79">
        <f>'MSAR Data'!AQ80</f>
        <v>11321</v>
      </c>
      <c r="I79">
        <f>'MSAR Data'!AR80</f>
        <v>146</v>
      </c>
      <c r="J79">
        <f>'MSAR Data'!AS80</f>
        <v>317</v>
      </c>
      <c r="K79">
        <f>'MSAR Data'!AT80</f>
        <v>37</v>
      </c>
      <c r="L79">
        <f>'MSAR Data'!AU80</f>
        <v>500</v>
      </c>
      <c r="M79" s="20">
        <f t="shared" si="27"/>
        <v>0.63400000000000001</v>
      </c>
      <c r="N79" s="29">
        <f t="shared" si="25"/>
        <v>4.3870192307692304E-2</v>
      </c>
      <c r="O79" s="29">
        <f t="shared" si="26"/>
        <v>4.4360481388189196E-2</v>
      </c>
      <c r="P79" s="30">
        <f t="shared" si="28"/>
        <v>-4.9028908049689179E-4</v>
      </c>
      <c r="Q79" t="s">
        <v>304</v>
      </c>
      <c r="R79" s="19" t="s">
        <v>600</v>
      </c>
      <c r="S79" t="s">
        <v>22</v>
      </c>
      <c r="T79" t="s">
        <v>1135</v>
      </c>
      <c r="U79" s="10"/>
      <c r="V79" s="34">
        <f t="shared" si="19"/>
        <v>4.3870192307692304E-2</v>
      </c>
      <c r="W79">
        <f t="shared" si="20"/>
        <v>146</v>
      </c>
      <c r="X79" s="34">
        <f t="shared" si="21"/>
        <v>4.4360481388189196E-2</v>
      </c>
      <c r="Y79">
        <f t="shared" si="22"/>
        <v>317</v>
      </c>
      <c r="Z79" s="34">
        <f t="shared" si="23"/>
        <v>4.416570974295557E-2</v>
      </c>
      <c r="AA79">
        <f t="shared" si="24"/>
        <v>500</v>
      </c>
      <c r="AB79" s="34">
        <f>IF(T79=$T$1,Z79,IF('School List &amp; Interviews'!$F$13='Admission Preferences'!C79,V79,X79))</f>
        <v>4.416570974295557E-2</v>
      </c>
      <c r="AC79">
        <f>IF(T79=$T$1,AA79,IF('School List &amp; Interviews'!$F$13='Admission Preferences'!C79,W79,Y79))</f>
        <v>500</v>
      </c>
    </row>
    <row r="80" spans="1:29">
      <c r="A80">
        <f t="shared" si="29"/>
        <v>75</v>
      </c>
      <c r="B80" t="s">
        <v>230</v>
      </c>
      <c r="C80" t="s">
        <v>1091</v>
      </c>
      <c r="D80" t="s">
        <v>316</v>
      </c>
      <c r="E80">
        <f>'MSAR Data'!AN81</f>
        <v>2469</v>
      </c>
      <c r="F80">
        <f>'MSAR Data'!AO81</f>
        <v>2504</v>
      </c>
      <c r="G80">
        <f>'MSAR Data'!AP81</f>
        <v>744</v>
      </c>
      <c r="H80">
        <f>'MSAR Data'!AQ81</f>
        <v>5717</v>
      </c>
      <c r="I80">
        <f>'MSAR Data'!AR81</f>
        <v>572</v>
      </c>
      <c r="J80">
        <f>'MSAR Data'!AS81</f>
        <v>213</v>
      </c>
      <c r="K80">
        <f>'MSAR Data'!AT81</f>
        <v>8</v>
      </c>
      <c r="L80">
        <f>'MSAR Data'!AU81</f>
        <v>793</v>
      </c>
      <c r="M80" s="20">
        <f t="shared" si="27"/>
        <v>0.26860025220680961</v>
      </c>
      <c r="N80" s="29">
        <f t="shared" si="25"/>
        <v>0.23167274200081003</v>
      </c>
      <c r="O80" s="29">
        <f t="shared" si="26"/>
        <v>8.5063897763578269E-2</v>
      </c>
      <c r="P80" s="30">
        <f t="shared" si="28"/>
        <v>0.14660884423723175</v>
      </c>
      <c r="Q80" t="s">
        <v>304</v>
      </c>
      <c r="R80" s="19" t="s">
        <v>604</v>
      </c>
      <c r="S80" t="s">
        <v>22</v>
      </c>
      <c r="T80" t="s">
        <v>1134</v>
      </c>
      <c r="U80" s="10" t="s">
        <v>1220</v>
      </c>
      <c r="V80" s="34">
        <f t="shared" si="19"/>
        <v>0.23167274200081003</v>
      </c>
      <c r="W80">
        <f t="shared" si="20"/>
        <v>572</v>
      </c>
      <c r="X80" s="34">
        <f t="shared" si="21"/>
        <v>8.5063897763578269E-2</v>
      </c>
      <c r="Y80">
        <f t="shared" si="22"/>
        <v>213</v>
      </c>
      <c r="Z80" s="34">
        <f t="shared" si="23"/>
        <v>0.13870911317124365</v>
      </c>
      <c r="AA80">
        <f t="shared" si="24"/>
        <v>793</v>
      </c>
      <c r="AB80" s="34">
        <f>IF(T80=$T$1,Z80,IF('School List &amp; Interviews'!$F$13='Admission Preferences'!C80,V80,X80))</f>
        <v>8.5063897763578269E-2</v>
      </c>
      <c r="AC80">
        <f>IF(T80=$T$1,AA80,IF('School List &amp; Interviews'!$F$13='Admission Preferences'!C80,W80,Y80))</f>
        <v>213</v>
      </c>
    </row>
    <row r="81" spans="1:29">
      <c r="A81">
        <f t="shared" si="29"/>
        <v>76</v>
      </c>
      <c r="B81" t="s">
        <v>233</v>
      </c>
      <c r="C81" t="s">
        <v>1091</v>
      </c>
      <c r="D81" t="s">
        <v>316</v>
      </c>
      <c r="E81">
        <f>'MSAR Data'!AN82</f>
        <v>2847</v>
      </c>
      <c r="F81">
        <f>'MSAR Data'!AO82</f>
        <v>3759</v>
      </c>
      <c r="G81">
        <f>'MSAR Data'!AP82</f>
        <v>76</v>
      </c>
      <c r="H81">
        <f>'MSAR Data'!AQ82</f>
        <v>6682</v>
      </c>
      <c r="I81">
        <f>'MSAR Data'!AR82</f>
        <v>914</v>
      </c>
      <c r="J81">
        <f>'MSAR Data'!AS82</f>
        <v>333</v>
      </c>
      <c r="K81">
        <f>'MSAR Data'!AT82</f>
        <v>2</v>
      </c>
      <c r="L81">
        <f>'MSAR Data'!AU82</f>
        <v>1249</v>
      </c>
      <c r="M81" s="20">
        <f t="shared" si="27"/>
        <v>0.26661329063250599</v>
      </c>
      <c r="N81" s="29">
        <f t="shared" si="25"/>
        <v>0.32103969090270462</v>
      </c>
      <c r="O81" s="29">
        <f t="shared" si="26"/>
        <v>8.8587390263367913E-2</v>
      </c>
      <c r="P81" s="30">
        <f t="shared" si="28"/>
        <v>0.2324523006393367</v>
      </c>
      <c r="Q81" t="s">
        <v>304</v>
      </c>
      <c r="R81" t="s">
        <v>608</v>
      </c>
      <c r="S81" t="s">
        <v>607</v>
      </c>
      <c r="T81" t="s">
        <v>1134</v>
      </c>
      <c r="U81" s="10" t="s">
        <v>1217</v>
      </c>
      <c r="V81" s="34">
        <f t="shared" si="19"/>
        <v>0.32103969090270462</v>
      </c>
      <c r="W81">
        <f t="shared" si="20"/>
        <v>914</v>
      </c>
      <c r="X81" s="34">
        <f t="shared" si="21"/>
        <v>8.8587390263367913E-2</v>
      </c>
      <c r="Y81">
        <f t="shared" si="22"/>
        <v>333</v>
      </c>
      <c r="Z81" s="34">
        <f t="shared" si="23"/>
        <v>0.18692008380724334</v>
      </c>
      <c r="AA81">
        <f t="shared" si="24"/>
        <v>1249</v>
      </c>
      <c r="AB81" s="34">
        <f>IF(T81=$T$1,Z81,IF('School List &amp; Interviews'!$F$13='Admission Preferences'!C81,V81,X81))</f>
        <v>8.8587390263367913E-2</v>
      </c>
      <c r="AC81">
        <f>IF(T81=$T$1,AA81,IF('School List &amp; Interviews'!$F$13='Admission Preferences'!C81,W81,Y81))</f>
        <v>333</v>
      </c>
    </row>
    <row r="82" spans="1:29">
      <c r="A82">
        <f t="shared" si="29"/>
        <v>77</v>
      </c>
      <c r="B82" t="s">
        <v>235</v>
      </c>
      <c r="C82" t="s">
        <v>1092</v>
      </c>
      <c r="D82" t="s">
        <v>267</v>
      </c>
      <c r="E82">
        <f>'MSAR Data'!AN83</f>
        <v>1807</v>
      </c>
      <c r="F82">
        <f>'MSAR Data'!AO83</f>
        <v>6210</v>
      </c>
      <c r="G82">
        <f>'MSAR Data'!AP83</f>
        <v>173</v>
      </c>
      <c r="H82">
        <f>'MSAR Data'!AQ83</f>
        <v>8190</v>
      </c>
      <c r="I82">
        <f>'MSAR Data'!AR83</f>
        <v>109</v>
      </c>
      <c r="J82">
        <f>'MSAR Data'!AS83</f>
        <v>238</v>
      </c>
      <c r="K82">
        <f>'MSAR Data'!AT83</f>
        <v>4</v>
      </c>
      <c r="L82">
        <f>'MSAR Data'!AU83</f>
        <v>351</v>
      </c>
      <c r="M82" s="20">
        <f t="shared" si="27"/>
        <v>0.67806267806267806</v>
      </c>
      <c r="N82" s="29">
        <f t="shared" si="25"/>
        <v>6.0320973990038738E-2</v>
      </c>
      <c r="O82" s="29">
        <f t="shared" si="26"/>
        <v>3.8325281803542673E-2</v>
      </c>
      <c r="P82" s="30">
        <f t="shared" si="28"/>
        <v>2.1995692186496066E-2</v>
      </c>
      <c r="Q82" t="s">
        <v>304</v>
      </c>
      <c r="R82" t="s">
        <v>611</v>
      </c>
      <c r="S82" t="s">
        <v>22</v>
      </c>
      <c r="T82" t="s">
        <v>1135</v>
      </c>
      <c r="U82" s="10"/>
      <c r="V82" s="34">
        <f t="shared" si="19"/>
        <v>6.0320973990038738E-2</v>
      </c>
      <c r="W82">
        <f t="shared" si="20"/>
        <v>109</v>
      </c>
      <c r="X82" s="34">
        <f t="shared" si="21"/>
        <v>3.8325281803542673E-2</v>
      </c>
      <c r="Y82">
        <f t="shared" si="22"/>
        <v>238</v>
      </c>
      <c r="Z82" s="34">
        <f t="shared" si="23"/>
        <v>4.2857142857142858E-2</v>
      </c>
      <c r="AA82">
        <f t="shared" si="24"/>
        <v>351</v>
      </c>
      <c r="AB82" s="34">
        <f>IF(T82=$T$1,Z82,IF('School List &amp; Interviews'!$F$13='Admission Preferences'!C82,V82,X82))</f>
        <v>4.2857142857142858E-2</v>
      </c>
      <c r="AC82">
        <f>IF(T82=$T$1,AA82,IF('School List &amp; Interviews'!$F$13='Admission Preferences'!C82,W82,Y82))</f>
        <v>351</v>
      </c>
    </row>
    <row r="83" spans="1:29">
      <c r="A83">
        <f t="shared" si="29"/>
        <v>78</v>
      </c>
      <c r="B83" t="s">
        <v>243</v>
      </c>
      <c r="C83" t="s">
        <v>1092</v>
      </c>
      <c r="D83" t="s">
        <v>316</v>
      </c>
      <c r="E83">
        <f>'MSAR Data'!AN84</f>
        <v>4932</v>
      </c>
      <c r="F83">
        <f>'MSAR Data'!AO84</f>
        <v>1680</v>
      </c>
      <c r="G83">
        <f>'MSAR Data'!AP84</f>
        <v>35</v>
      </c>
      <c r="H83">
        <f>'MSAR Data'!AQ84</f>
        <v>6647</v>
      </c>
      <c r="I83">
        <f>'MSAR Data'!AR84</f>
        <v>620</v>
      </c>
      <c r="J83">
        <f>'MSAR Data'!AS84</f>
        <v>117</v>
      </c>
      <c r="K83">
        <f>'MSAR Data'!AT84</f>
        <v>0</v>
      </c>
      <c r="L83">
        <f>'MSAR Data'!AU84</f>
        <v>737</v>
      </c>
      <c r="M83" s="20">
        <f t="shared" si="27"/>
        <v>0.1587516960651289</v>
      </c>
      <c r="N83" s="29">
        <f t="shared" si="25"/>
        <v>0.12570965125709652</v>
      </c>
      <c r="O83" s="29">
        <f t="shared" si="26"/>
        <v>6.9642857142857145E-2</v>
      </c>
      <c r="P83" s="30">
        <f t="shared" si="28"/>
        <v>5.6066794114239371E-2</v>
      </c>
      <c r="Q83" t="s">
        <v>304</v>
      </c>
      <c r="R83" t="s">
        <v>615</v>
      </c>
      <c r="S83" t="s">
        <v>620</v>
      </c>
      <c r="T83" t="s">
        <v>1136</v>
      </c>
      <c r="U83" s="10" t="s">
        <v>1222</v>
      </c>
      <c r="V83" s="34">
        <f t="shared" si="19"/>
        <v>0.12570965125709652</v>
      </c>
      <c r="W83">
        <f t="shared" si="20"/>
        <v>620</v>
      </c>
      <c r="X83" s="34">
        <f t="shared" si="21"/>
        <v>6.9642857142857145E-2</v>
      </c>
      <c r="Y83">
        <f t="shared" si="22"/>
        <v>117</v>
      </c>
      <c r="Z83" s="34">
        <f t="shared" si="23"/>
        <v>0.11087708740785317</v>
      </c>
      <c r="AA83">
        <f t="shared" si="24"/>
        <v>737</v>
      </c>
      <c r="AB83" s="34">
        <f>IF(T83=$T$1,Z83,IF('School List &amp; Interviews'!$F$13='Admission Preferences'!C83,V83,X83))</f>
        <v>6.9642857142857145E-2</v>
      </c>
      <c r="AC83">
        <f>IF(T83=$T$1,AA83,IF('School List &amp; Interviews'!$F$13='Admission Preferences'!C83,W83,Y83))</f>
        <v>117</v>
      </c>
    </row>
    <row r="84" spans="1:29">
      <c r="A84">
        <f t="shared" si="29"/>
        <v>79</v>
      </c>
      <c r="B84" t="s">
        <v>246</v>
      </c>
      <c r="C84" t="s">
        <v>1092</v>
      </c>
      <c r="D84" t="s">
        <v>316</v>
      </c>
      <c r="E84">
        <f>'MSAR Data'!AN85</f>
        <v>4447</v>
      </c>
      <c r="F84">
        <f>'MSAR Data'!AO85</f>
        <v>1018</v>
      </c>
      <c r="G84">
        <f>'MSAR Data'!AP85</f>
        <v>29</v>
      </c>
      <c r="H84">
        <f>'MSAR Data'!AQ85</f>
        <v>5494</v>
      </c>
      <c r="I84">
        <f>'MSAR Data'!AR85</f>
        <v>552</v>
      </c>
      <c r="J84">
        <f>'MSAR Data'!AS85</f>
        <v>61</v>
      </c>
      <c r="K84">
        <f>'MSAR Data'!AT85</f>
        <v>0</v>
      </c>
      <c r="L84">
        <f>'MSAR Data'!AU85</f>
        <v>613</v>
      </c>
      <c r="M84" s="20">
        <f t="shared" si="27"/>
        <v>9.951060358890701E-2</v>
      </c>
      <c r="N84" s="29">
        <f t="shared" si="25"/>
        <v>0.12412862604002699</v>
      </c>
      <c r="O84" s="29">
        <f t="shared" si="26"/>
        <v>5.9921414538310409E-2</v>
      </c>
      <c r="P84" s="30">
        <f t="shared" si="28"/>
        <v>6.4207211501716571E-2</v>
      </c>
      <c r="Q84" t="s">
        <v>304</v>
      </c>
      <c r="R84" t="s">
        <v>249</v>
      </c>
      <c r="S84" t="s">
        <v>624</v>
      </c>
      <c r="T84" t="s">
        <v>1136</v>
      </c>
      <c r="U84" s="10" t="s">
        <v>1222</v>
      </c>
      <c r="V84" s="34">
        <f t="shared" si="19"/>
        <v>0.12412862604002699</v>
      </c>
      <c r="W84">
        <f t="shared" si="20"/>
        <v>552</v>
      </c>
      <c r="X84" s="34">
        <f t="shared" si="21"/>
        <v>5.9921414538310409E-2</v>
      </c>
      <c r="Y84">
        <f t="shared" si="22"/>
        <v>61</v>
      </c>
      <c r="Z84" s="34">
        <f t="shared" si="23"/>
        <v>0.1115762650163815</v>
      </c>
      <c r="AA84">
        <f t="shared" si="24"/>
        <v>613</v>
      </c>
      <c r="AB84" s="34">
        <f>IF(T84=$T$1,Z84,IF('School List &amp; Interviews'!$F$13='Admission Preferences'!C84,V84,X84))</f>
        <v>5.9921414538310409E-2</v>
      </c>
      <c r="AC84">
        <f>IF(T84=$T$1,AA84,IF('School List &amp; Interviews'!$F$13='Admission Preferences'!C84,W84,Y84))</f>
        <v>61</v>
      </c>
    </row>
    <row r="85" spans="1:29">
      <c r="A85">
        <f t="shared" si="29"/>
        <v>80</v>
      </c>
      <c r="B85" t="s">
        <v>250</v>
      </c>
      <c r="C85" t="s">
        <v>1092</v>
      </c>
      <c r="D85" t="s">
        <v>316</v>
      </c>
      <c r="E85">
        <f>'MSAR Data'!AN86</f>
        <v>4806</v>
      </c>
      <c r="F85">
        <f>'MSAR Data'!AO86</f>
        <v>1148</v>
      </c>
      <c r="G85">
        <f>'MSAR Data'!AP86</f>
        <v>35</v>
      </c>
      <c r="H85">
        <f>'MSAR Data'!AQ86</f>
        <v>5989</v>
      </c>
      <c r="I85">
        <f>'MSAR Data'!AR86</f>
        <v>972</v>
      </c>
      <c r="J85">
        <f>'MSAR Data'!AS86</f>
        <v>130</v>
      </c>
      <c r="K85">
        <f>'MSAR Data'!AT86</f>
        <v>0</v>
      </c>
      <c r="L85">
        <f>'MSAR Data'!AU86</f>
        <v>1102</v>
      </c>
      <c r="M85" s="20">
        <f t="shared" si="27"/>
        <v>0.11796733212341198</v>
      </c>
      <c r="N85" s="29">
        <f t="shared" si="25"/>
        <v>0.20224719101123595</v>
      </c>
      <c r="O85" s="29">
        <f t="shared" si="26"/>
        <v>0.1132404181184669</v>
      </c>
      <c r="P85" s="30">
        <f t="shared" si="28"/>
        <v>8.9006772892769051E-2</v>
      </c>
      <c r="Q85" t="s">
        <v>304</v>
      </c>
      <c r="R85" t="s">
        <v>253</v>
      </c>
      <c r="S85" t="s">
        <v>625</v>
      </c>
      <c r="T85" t="s">
        <v>1136</v>
      </c>
      <c r="U85" s="10" t="s">
        <v>1222</v>
      </c>
      <c r="V85" s="34">
        <f t="shared" si="19"/>
        <v>0.20224719101123595</v>
      </c>
      <c r="W85">
        <f t="shared" si="20"/>
        <v>972</v>
      </c>
      <c r="X85" s="34">
        <f t="shared" si="21"/>
        <v>0.1132404181184669</v>
      </c>
      <c r="Y85">
        <f t="shared" si="22"/>
        <v>130</v>
      </c>
      <c r="Z85" s="34">
        <f t="shared" si="23"/>
        <v>0.18400400734680247</v>
      </c>
      <c r="AA85">
        <f t="shared" si="24"/>
        <v>1102</v>
      </c>
      <c r="AB85" s="34">
        <f>IF(T85=$T$1,Z85,IF('School List &amp; Interviews'!$F$13='Admission Preferences'!C85,V85,X85))</f>
        <v>0.1132404181184669</v>
      </c>
      <c r="AC85">
        <f>IF(T85=$T$1,AA85,IF('School List &amp; Interviews'!$F$13='Admission Preferences'!C85,W85,Y85))</f>
        <v>130</v>
      </c>
    </row>
    <row r="86" spans="1:29">
      <c r="A86">
        <f t="shared" si="29"/>
        <v>81</v>
      </c>
      <c r="B86" t="s">
        <v>254</v>
      </c>
      <c r="C86" t="s">
        <v>1092</v>
      </c>
      <c r="D86" t="s">
        <v>316</v>
      </c>
      <c r="E86">
        <f>'MSAR Data'!AN87</f>
        <v>4989</v>
      </c>
      <c r="F86">
        <f>'MSAR Data'!AO87</f>
        <v>1474</v>
      </c>
      <c r="G86">
        <f>'MSAR Data'!AP87</f>
        <v>50</v>
      </c>
      <c r="H86">
        <f>'MSAR Data'!AQ87</f>
        <v>6513</v>
      </c>
      <c r="I86">
        <f>'MSAR Data'!AR87</f>
        <v>905</v>
      </c>
      <c r="J86">
        <f>'MSAR Data'!AS87</f>
        <v>174</v>
      </c>
      <c r="K86">
        <f>'MSAR Data'!AT87</f>
        <v>0</v>
      </c>
      <c r="L86">
        <f>'MSAR Data'!AU87</f>
        <v>1079</v>
      </c>
      <c r="M86" s="20">
        <f t="shared" si="27"/>
        <v>0.16126042632066728</v>
      </c>
      <c r="N86" s="29">
        <f t="shared" si="25"/>
        <v>0.18139907797153737</v>
      </c>
      <c r="O86" s="29">
        <f t="shared" si="26"/>
        <v>0.11804613297150611</v>
      </c>
      <c r="P86" s="30">
        <f t="shared" si="28"/>
        <v>6.3352945000031261E-2</v>
      </c>
      <c r="Q86" t="s">
        <v>304</v>
      </c>
      <c r="R86" t="s">
        <v>257</v>
      </c>
      <c r="S86" t="s">
        <v>632</v>
      </c>
      <c r="T86" t="s">
        <v>1136</v>
      </c>
      <c r="U86" s="10" t="s">
        <v>1222</v>
      </c>
      <c r="V86" s="34">
        <f t="shared" si="19"/>
        <v>0.18139907797153737</v>
      </c>
      <c r="W86">
        <f t="shared" si="20"/>
        <v>905</v>
      </c>
      <c r="X86" s="34">
        <f t="shared" si="21"/>
        <v>0.11804613297150611</v>
      </c>
      <c r="Y86">
        <f t="shared" si="22"/>
        <v>174</v>
      </c>
      <c r="Z86" s="34">
        <f t="shared" si="23"/>
        <v>0.16566866267465069</v>
      </c>
      <c r="AA86">
        <f t="shared" si="24"/>
        <v>1079</v>
      </c>
      <c r="AB86" s="34">
        <f>IF(T86=$T$1,Z86,IF('School List &amp; Interviews'!$F$13='Admission Preferences'!C86,V86,X86))</f>
        <v>0.11804613297150611</v>
      </c>
      <c r="AC86">
        <f>IF(T86=$T$1,AA86,IF('School List &amp; Interviews'!$F$13='Admission Preferences'!C86,W86,Y86))</f>
        <v>174</v>
      </c>
    </row>
    <row r="87" spans="1:29">
      <c r="A87">
        <f t="shared" si="29"/>
        <v>82</v>
      </c>
      <c r="B87" t="s">
        <v>258</v>
      </c>
      <c r="C87" t="s">
        <v>1097</v>
      </c>
      <c r="D87" t="s">
        <v>316</v>
      </c>
      <c r="E87">
        <f>'MSAR Data'!AN88</f>
        <v>1327</v>
      </c>
      <c r="F87">
        <f>'MSAR Data'!AO88</f>
        <v>5344</v>
      </c>
      <c r="G87">
        <f>'MSAR Data'!AP88</f>
        <v>2</v>
      </c>
      <c r="H87">
        <f>'MSAR Data'!AQ88</f>
        <v>6673</v>
      </c>
      <c r="I87">
        <f>'MSAR Data'!AR88</f>
        <v>302</v>
      </c>
      <c r="J87">
        <f>'MSAR Data'!AS88</f>
        <v>142</v>
      </c>
      <c r="K87">
        <f>'MSAR Data'!AT88</f>
        <v>0</v>
      </c>
      <c r="L87">
        <f>'MSAR Data'!AU88</f>
        <v>444</v>
      </c>
      <c r="M87" s="20">
        <f t="shared" si="27"/>
        <v>0.31981981981981983</v>
      </c>
      <c r="N87" s="29">
        <f t="shared" si="25"/>
        <v>0.22758100979653353</v>
      </c>
      <c r="O87" s="29">
        <f t="shared" si="26"/>
        <v>2.6571856287425151E-2</v>
      </c>
      <c r="P87" s="30">
        <f t="shared" si="28"/>
        <v>0.20100915350910839</v>
      </c>
      <c r="Q87" t="s">
        <v>304</v>
      </c>
      <c r="R87" t="s">
        <v>304</v>
      </c>
      <c r="S87" t="s">
        <v>633</v>
      </c>
      <c r="T87" t="s">
        <v>1134</v>
      </c>
      <c r="U87" s="10" t="s">
        <v>1217</v>
      </c>
      <c r="V87" s="34">
        <f t="shared" si="19"/>
        <v>0.22758100979653353</v>
      </c>
      <c r="W87">
        <f t="shared" si="20"/>
        <v>302</v>
      </c>
      <c r="X87" s="34">
        <f t="shared" si="21"/>
        <v>2.6571856287425151E-2</v>
      </c>
      <c r="Y87">
        <f t="shared" si="22"/>
        <v>142</v>
      </c>
      <c r="Z87" s="34">
        <f t="shared" si="23"/>
        <v>6.6536790049453023E-2</v>
      </c>
      <c r="AA87">
        <f t="shared" si="24"/>
        <v>444</v>
      </c>
      <c r="AB87" s="34">
        <f>IF(T87=$T$1,Z87,IF('School List &amp; Interviews'!$F$13='Admission Preferences'!C87,V87,X87))</f>
        <v>2.6571856287425151E-2</v>
      </c>
      <c r="AC87">
        <f>IF(T87=$T$1,AA87,IF('School List &amp; Interviews'!$F$13='Admission Preferences'!C87,W87,Y87))</f>
        <v>142</v>
      </c>
    </row>
    <row r="88" spans="1:29">
      <c r="A88">
        <f t="shared" si="29"/>
        <v>83</v>
      </c>
      <c r="B88" t="s">
        <v>260</v>
      </c>
      <c r="C88" t="s">
        <v>1119</v>
      </c>
      <c r="D88" t="s">
        <v>267</v>
      </c>
      <c r="E88">
        <f>'MSAR Data'!AN89</f>
        <v>105</v>
      </c>
      <c r="F88">
        <f>'MSAR Data'!AO89</f>
        <v>8711</v>
      </c>
      <c r="G88">
        <f>'MSAR Data'!AP89</f>
        <v>641</v>
      </c>
      <c r="H88">
        <f>'MSAR Data'!AQ89</f>
        <v>9457</v>
      </c>
      <c r="I88">
        <f>'MSAR Data'!AR89</f>
        <v>20</v>
      </c>
      <c r="J88">
        <f>'MSAR Data'!AS89</f>
        <v>354</v>
      </c>
      <c r="K88">
        <f>'MSAR Data'!AT89</f>
        <v>5</v>
      </c>
      <c r="L88">
        <f>'MSAR Data'!AU89</f>
        <v>379</v>
      </c>
      <c r="M88" s="20">
        <f t="shared" si="27"/>
        <v>0.93403693931398413</v>
      </c>
      <c r="N88" s="29">
        <f t="shared" si="25"/>
        <v>0.19047619047619047</v>
      </c>
      <c r="O88" s="29">
        <f t="shared" si="26"/>
        <v>4.0638273447365397E-2</v>
      </c>
      <c r="P88" s="30">
        <f t="shared" si="28"/>
        <v>0.14983791702882507</v>
      </c>
      <c r="Q88" t="s">
        <v>304</v>
      </c>
      <c r="R88" t="s">
        <v>313</v>
      </c>
      <c r="S88" t="s">
        <v>22</v>
      </c>
      <c r="T88" t="s">
        <v>1135</v>
      </c>
      <c r="U88" s="10"/>
      <c r="V88" s="34">
        <f t="shared" si="19"/>
        <v>0.19047619047619047</v>
      </c>
      <c r="W88">
        <f t="shared" si="20"/>
        <v>20</v>
      </c>
      <c r="X88" s="34">
        <f t="shared" si="21"/>
        <v>4.0638273447365397E-2</v>
      </c>
      <c r="Y88">
        <f t="shared" si="22"/>
        <v>354</v>
      </c>
      <c r="Z88" s="34">
        <f t="shared" si="23"/>
        <v>4.0076134080575233E-2</v>
      </c>
      <c r="AA88">
        <f t="shared" si="24"/>
        <v>379</v>
      </c>
      <c r="AB88" s="34">
        <f>IF(T88=$T$1,Z88,IF('School List &amp; Interviews'!$F$13='Admission Preferences'!C88,V88,X88))</f>
        <v>4.0076134080575233E-2</v>
      </c>
      <c r="AC88">
        <f>IF(T88=$T$1,AA88,IF('School List &amp; Interviews'!$F$13='Admission Preferences'!C88,W88,Y88))</f>
        <v>379</v>
      </c>
    </row>
    <row r="89" spans="1:29">
      <c r="A89">
        <f t="shared" si="29"/>
        <v>84</v>
      </c>
      <c r="B89" t="s">
        <v>262</v>
      </c>
      <c r="C89" t="s">
        <v>1093</v>
      </c>
      <c r="D89" t="s">
        <v>267</v>
      </c>
      <c r="E89">
        <f>'MSAR Data'!AN90</f>
        <v>1187</v>
      </c>
      <c r="F89">
        <f>'MSAR Data'!AO90</f>
        <v>13742</v>
      </c>
      <c r="G89">
        <f>'MSAR Data'!AP90</f>
        <v>511</v>
      </c>
      <c r="H89">
        <f>'MSAR Data'!AQ90</f>
        <v>15440</v>
      </c>
      <c r="I89">
        <f>'MSAR Data'!AR90</f>
        <v>137</v>
      </c>
      <c r="J89">
        <f>'MSAR Data'!AS90</f>
        <v>746</v>
      </c>
      <c r="K89">
        <f>'MSAR Data'!AT90</f>
        <v>3</v>
      </c>
      <c r="L89">
        <f>'MSAR Data'!AU90</f>
        <v>886</v>
      </c>
      <c r="M89" s="20">
        <f t="shared" si="27"/>
        <v>0.84198645598194133</v>
      </c>
      <c r="N89" s="29">
        <f t="shared" si="25"/>
        <v>0.11541701769165964</v>
      </c>
      <c r="O89" s="29">
        <f t="shared" si="26"/>
        <v>5.4286130112065199E-2</v>
      </c>
      <c r="P89" s="30">
        <f t="shared" si="28"/>
        <v>6.1130887579594444E-2</v>
      </c>
      <c r="Q89" t="s">
        <v>304</v>
      </c>
      <c r="R89" t="s">
        <v>641</v>
      </c>
      <c r="S89" t="s">
        <v>22</v>
      </c>
      <c r="T89" t="s">
        <v>1135</v>
      </c>
      <c r="U89" s="10"/>
      <c r="V89" s="34">
        <f t="shared" si="19"/>
        <v>0.11541701769165964</v>
      </c>
      <c r="W89">
        <f t="shared" si="20"/>
        <v>137</v>
      </c>
      <c r="X89" s="34">
        <f t="shared" si="21"/>
        <v>5.4286130112065199E-2</v>
      </c>
      <c r="Y89">
        <f t="shared" si="22"/>
        <v>746</v>
      </c>
      <c r="Z89" s="34">
        <f t="shared" si="23"/>
        <v>5.7383419689119169E-2</v>
      </c>
      <c r="AA89">
        <f t="shared" si="24"/>
        <v>886</v>
      </c>
      <c r="AB89" s="34">
        <f>IF(T89=$T$1,Z89,IF('School List &amp; Interviews'!$F$13='Admission Preferences'!C89,V89,X89))</f>
        <v>5.7383419689119169E-2</v>
      </c>
      <c r="AC89">
        <f>IF(T89=$T$1,AA89,IF('School List &amp; Interviews'!$F$13='Admission Preferences'!C89,W89,Y89))</f>
        <v>886</v>
      </c>
    </row>
    <row r="90" spans="1:29">
      <c r="A90">
        <f t="shared" si="29"/>
        <v>85</v>
      </c>
      <c r="B90" t="s">
        <v>643</v>
      </c>
      <c r="C90" t="s">
        <v>1110</v>
      </c>
      <c r="D90" t="s">
        <v>267</v>
      </c>
      <c r="E90">
        <f>'MSAR Data'!AN91</f>
        <v>485</v>
      </c>
      <c r="F90">
        <f>'MSAR Data'!AO91</f>
        <v>15775</v>
      </c>
      <c r="G90">
        <f>'MSAR Data'!AP91</f>
        <v>965</v>
      </c>
      <c r="H90">
        <f>'MSAR Data'!AQ91</f>
        <v>17225</v>
      </c>
      <c r="I90">
        <f>'MSAR Data'!AR91</f>
        <v>93</v>
      </c>
      <c r="J90">
        <f>'MSAR Data'!AS91</f>
        <v>535</v>
      </c>
      <c r="K90">
        <f>'MSAR Data'!AT91</f>
        <v>25</v>
      </c>
      <c r="L90">
        <f>'MSAR Data'!AU91</f>
        <v>653</v>
      </c>
      <c r="M90" s="20">
        <f t="shared" si="27"/>
        <v>0.81929555895865236</v>
      </c>
      <c r="N90" s="29">
        <f t="shared" si="25"/>
        <v>0.19175257731958764</v>
      </c>
      <c r="O90" s="29">
        <f t="shared" si="26"/>
        <v>3.3914421553090331E-2</v>
      </c>
      <c r="P90" s="30">
        <f t="shared" si="28"/>
        <v>0.15783815576649732</v>
      </c>
      <c r="Q90" t="s">
        <v>304</v>
      </c>
      <c r="R90" t="s">
        <v>645</v>
      </c>
      <c r="S90" t="s">
        <v>22</v>
      </c>
      <c r="T90" t="s">
        <v>1135</v>
      </c>
      <c r="U90" s="10"/>
      <c r="V90" s="34">
        <f t="shared" si="19"/>
        <v>0.19175257731958764</v>
      </c>
      <c r="W90">
        <f t="shared" si="20"/>
        <v>93</v>
      </c>
      <c r="X90" s="34">
        <f t="shared" si="21"/>
        <v>3.3914421553090331E-2</v>
      </c>
      <c r="Y90">
        <f t="shared" si="22"/>
        <v>535</v>
      </c>
      <c r="Z90" s="34">
        <f t="shared" si="23"/>
        <v>3.7910014513788101E-2</v>
      </c>
      <c r="AA90">
        <f t="shared" si="24"/>
        <v>653</v>
      </c>
      <c r="AB90" s="34">
        <f>IF(T90=$T$1,Z90,IF('School List &amp; Interviews'!$F$13='Admission Preferences'!C90,V90,X90))</f>
        <v>3.7910014513788101E-2</v>
      </c>
      <c r="AC90">
        <f>IF(T90=$T$1,AA90,IF('School List &amp; Interviews'!$F$13='Admission Preferences'!C90,W90,Y90))</f>
        <v>653</v>
      </c>
    </row>
    <row r="91" spans="1:29">
      <c r="A91">
        <f t="shared" si="29"/>
        <v>86</v>
      </c>
      <c r="B91" t="s">
        <v>648</v>
      </c>
      <c r="C91" t="s">
        <v>265</v>
      </c>
      <c r="D91" t="s">
        <v>316</v>
      </c>
      <c r="E91">
        <f>'MSAR Data'!AN92</f>
        <v>231</v>
      </c>
      <c r="F91">
        <f>'MSAR Data'!AO92</f>
        <v>3067</v>
      </c>
      <c r="G91">
        <f>'MSAR Data'!AP92</f>
        <v>0</v>
      </c>
      <c r="H91">
        <f>'MSAR Data'!AQ92</f>
        <v>3298</v>
      </c>
      <c r="I91">
        <f>'MSAR Data'!AR92</f>
        <v>71</v>
      </c>
      <c r="J91">
        <f>'MSAR Data'!AS92</f>
        <v>566</v>
      </c>
      <c r="K91">
        <f>'MSAR Data'!AT92</f>
        <v>0</v>
      </c>
      <c r="L91">
        <f>'MSAR Data'!AU92</f>
        <v>637</v>
      </c>
      <c r="M91" s="20">
        <f t="shared" si="27"/>
        <v>0.8885400313971743</v>
      </c>
      <c r="N91" s="29">
        <f t="shared" ref="N91:N116" si="30">IFERROR(I91/E91,"")</f>
        <v>0.30735930735930733</v>
      </c>
      <c r="O91" s="29">
        <f t="shared" ref="O91:O116" si="31">IFERROR(J91/F91,"")</f>
        <v>0.18454515813498532</v>
      </c>
      <c r="P91" s="30">
        <f t="shared" si="28"/>
        <v>0.12281414922432202</v>
      </c>
      <c r="Q91" t="s">
        <v>304</v>
      </c>
      <c r="R91" t="s">
        <v>398</v>
      </c>
      <c r="S91" t="s">
        <v>22</v>
      </c>
      <c r="T91" t="s">
        <v>1136</v>
      </c>
      <c r="U91" s="10" t="s">
        <v>1223</v>
      </c>
      <c r="V91" s="34">
        <f t="shared" si="19"/>
        <v>0.30735930735930733</v>
      </c>
      <c r="W91">
        <f t="shared" si="20"/>
        <v>71</v>
      </c>
      <c r="X91" s="34">
        <f t="shared" si="21"/>
        <v>0.18454515813498532</v>
      </c>
      <c r="Y91">
        <f t="shared" si="22"/>
        <v>566</v>
      </c>
      <c r="Z91" s="34">
        <f t="shared" si="23"/>
        <v>0.19314736203759855</v>
      </c>
      <c r="AA91">
        <f t="shared" si="24"/>
        <v>637</v>
      </c>
      <c r="AB91" s="34">
        <f>IF(T91=$T$1,Z91,IF('School List &amp; Interviews'!$F$13='Admission Preferences'!C91,V91,X91))</f>
        <v>0.18454515813498532</v>
      </c>
      <c r="AC91">
        <f>IF(T91=$T$1,AA91,IF('School List &amp; Interviews'!$F$13='Admission Preferences'!C91,W91,Y91))</f>
        <v>566</v>
      </c>
    </row>
    <row r="92" spans="1:29">
      <c r="A92">
        <f t="shared" si="29"/>
        <v>87</v>
      </c>
      <c r="B92" t="s">
        <v>654</v>
      </c>
      <c r="C92" t="s">
        <v>1120</v>
      </c>
      <c r="D92" t="s">
        <v>316</v>
      </c>
      <c r="E92" s="23">
        <f>'MSAR Data'!AN93</f>
        <v>620</v>
      </c>
      <c r="F92" s="23">
        <f>'MSAR Data'!AO93</f>
        <v>5152</v>
      </c>
      <c r="G92" s="23">
        <f>'MSAR Data'!AP93</f>
        <v>5</v>
      </c>
      <c r="H92" s="23">
        <f>'MSAR Data'!AQ93</f>
        <v>5777</v>
      </c>
      <c r="I92" s="23">
        <f>'MSAR Data'!AR93</f>
        <v>317</v>
      </c>
      <c r="J92" s="23">
        <f>'MSAR Data'!AS93</f>
        <v>195</v>
      </c>
      <c r="K92" s="23">
        <f>'MSAR Data'!AT93</f>
        <v>0</v>
      </c>
      <c r="L92" s="23">
        <f>'MSAR Data'!AU93</f>
        <v>512</v>
      </c>
      <c r="M92" s="20">
        <f t="shared" si="27"/>
        <v>0.380859375</v>
      </c>
      <c r="N92" s="29">
        <f t="shared" si="30"/>
        <v>0.51129032258064511</v>
      </c>
      <c r="O92" s="29">
        <f t="shared" si="31"/>
        <v>3.7849378881987576E-2</v>
      </c>
      <c r="P92" s="30">
        <f t="shared" si="28"/>
        <v>0.47344094369865752</v>
      </c>
      <c r="Q92" t="s">
        <v>304</v>
      </c>
      <c r="R92" t="s">
        <v>659</v>
      </c>
      <c r="S92" t="s">
        <v>662</v>
      </c>
      <c r="T92" t="s">
        <v>1136</v>
      </c>
      <c r="U92" s="10" t="s">
        <v>1217</v>
      </c>
      <c r="V92" s="34">
        <f t="shared" si="19"/>
        <v>0.51129032258064511</v>
      </c>
      <c r="W92">
        <f t="shared" si="20"/>
        <v>317</v>
      </c>
      <c r="X92" s="34">
        <f t="shared" si="21"/>
        <v>3.7849378881987576E-2</v>
      </c>
      <c r="Y92">
        <f t="shared" si="22"/>
        <v>195</v>
      </c>
      <c r="Z92" s="34">
        <f t="shared" si="23"/>
        <v>8.8627315215509775E-2</v>
      </c>
      <c r="AA92">
        <f t="shared" si="24"/>
        <v>512</v>
      </c>
      <c r="AB92" s="34">
        <f>IF(T92=$T$1,Z92,IF('School List &amp; Interviews'!$F$13='Admission Preferences'!C92,V92,X92))</f>
        <v>3.7849378881987576E-2</v>
      </c>
      <c r="AC92">
        <f>IF(T92=$T$1,AA92,IF('School List &amp; Interviews'!$F$13='Admission Preferences'!C92,W92,Y92))</f>
        <v>195</v>
      </c>
    </row>
    <row r="93" spans="1:29">
      <c r="A93">
        <f t="shared" si="29"/>
        <v>88</v>
      </c>
      <c r="B93" t="s">
        <v>663</v>
      </c>
      <c r="C93" t="s">
        <v>1121</v>
      </c>
      <c r="D93" t="s">
        <v>316</v>
      </c>
      <c r="E93" s="23">
        <f>'MSAR Data'!AN94</f>
        <v>874</v>
      </c>
      <c r="F93" s="23">
        <f>'MSAR Data'!AO94</f>
        <v>7675</v>
      </c>
      <c r="G93" s="23">
        <f>'MSAR Data'!AP94</f>
        <v>85</v>
      </c>
      <c r="H93" s="23">
        <f>'MSAR Data'!AQ94</f>
        <v>8634</v>
      </c>
      <c r="I93" s="23">
        <f>'MSAR Data'!AR94</f>
        <v>272</v>
      </c>
      <c r="J93" s="23">
        <f>'MSAR Data'!AS94</f>
        <v>265</v>
      </c>
      <c r="K93" s="23">
        <f>'MSAR Data'!AT94</f>
        <v>0</v>
      </c>
      <c r="L93" s="23">
        <f>'MSAR Data'!AU94</f>
        <v>537</v>
      </c>
      <c r="M93" s="20">
        <f t="shared" si="27"/>
        <v>0.4934823091247672</v>
      </c>
      <c r="N93" s="29">
        <f t="shared" si="30"/>
        <v>0.31121281464530892</v>
      </c>
      <c r="O93" s="29">
        <f t="shared" si="31"/>
        <v>3.4527687296416941E-2</v>
      </c>
      <c r="P93" s="30">
        <f t="shared" si="28"/>
        <v>0.276685127348892</v>
      </c>
      <c r="Q93" t="s">
        <v>304</v>
      </c>
      <c r="R93" t="s">
        <v>669</v>
      </c>
      <c r="S93" t="s">
        <v>672</v>
      </c>
      <c r="T93" t="s">
        <v>1134</v>
      </c>
      <c r="U93" s="10" t="s">
        <v>1224</v>
      </c>
      <c r="V93" s="34">
        <f t="shared" si="19"/>
        <v>0.31121281464530892</v>
      </c>
      <c r="W93">
        <f t="shared" si="20"/>
        <v>272</v>
      </c>
      <c r="X93" s="34">
        <f t="shared" si="21"/>
        <v>3.4527687296416941E-2</v>
      </c>
      <c r="Y93">
        <f t="shared" si="22"/>
        <v>265</v>
      </c>
      <c r="Z93" s="34">
        <f t="shared" si="23"/>
        <v>6.2195969423210561E-2</v>
      </c>
      <c r="AA93">
        <f t="shared" si="24"/>
        <v>537</v>
      </c>
      <c r="AB93" s="34">
        <f>IF(T93=$T$1,Z93,IF('School List &amp; Interviews'!$F$13='Admission Preferences'!C93,V93,X93))</f>
        <v>3.4527687296416941E-2</v>
      </c>
      <c r="AC93">
        <f>IF(T93=$T$1,AA93,IF('School List &amp; Interviews'!$F$13='Admission Preferences'!C93,W93,Y93))</f>
        <v>265</v>
      </c>
    </row>
    <row r="94" spans="1:29">
      <c r="A94">
        <f t="shared" si="29"/>
        <v>89</v>
      </c>
      <c r="B94" t="s">
        <v>673</v>
      </c>
      <c r="C94" t="s">
        <v>1121</v>
      </c>
      <c r="D94" t="s">
        <v>316</v>
      </c>
      <c r="E94">
        <f>'MSAR Data'!AN95</f>
        <v>897</v>
      </c>
      <c r="F94">
        <f>'MSAR Data'!AO95</f>
        <v>5685</v>
      </c>
      <c r="G94" s="23">
        <f>'MSAR Data'!AP95</f>
        <v>16</v>
      </c>
      <c r="H94" s="23">
        <f>'MSAR Data'!AQ95</f>
        <v>6598</v>
      </c>
      <c r="I94" s="23">
        <f>'MSAR Data'!AR95</f>
        <v>156</v>
      </c>
      <c r="J94" s="23">
        <f>'MSAR Data'!AS95</f>
        <v>319</v>
      </c>
      <c r="K94" s="23">
        <f>'MSAR Data'!AT95</f>
        <v>0</v>
      </c>
      <c r="L94" s="23">
        <f>'MSAR Data'!AU95</f>
        <v>475</v>
      </c>
      <c r="M94" s="20">
        <f t="shared" si="27"/>
        <v>0.67157894736842105</v>
      </c>
      <c r="N94" s="29">
        <f t="shared" si="30"/>
        <v>0.17391304347826086</v>
      </c>
      <c r="O94" s="29">
        <f t="shared" si="31"/>
        <v>5.6112576956904137E-2</v>
      </c>
      <c r="P94" s="30">
        <f t="shared" si="28"/>
        <v>0.11780046652135673</v>
      </c>
      <c r="Q94" t="s">
        <v>304</v>
      </c>
      <c r="R94" t="s">
        <v>677</v>
      </c>
      <c r="S94" t="s">
        <v>680</v>
      </c>
      <c r="T94" t="s">
        <v>1134</v>
      </c>
      <c r="U94" s="10" t="s">
        <v>1224</v>
      </c>
      <c r="V94" s="34">
        <f t="shared" si="19"/>
        <v>0.17391304347826086</v>
      </c>
      <c r="W94">
        <f t="shared" si="20"/>
        <v>156</v>
      </c>
      <c r="X94" s="34">
        <f t="shared" si="21"/>
        <v>5.6112576956904137E-2</v>
      </c>
      <c r="Y94">
        <f t="shared" si="22"/>
        <v>319</v>
      </c>
      <c r="Z94" s="34">
        <f t="shared" si="23"/>
        <v>7.1991512579569567E-2</v>
      </c>
      <c r="AA94">
        <f t="shared" si="24"/>
        <v>475</v>
      </c>
      <c r="AB94" s="34">
        <f>IF(T94=$T$1,Z94,IF('School List &amp; Interviews'!$F$13='Admission Preferences'!C94,V94,X94))</f>
        <v>5.6112576956904137E-2</v>
      </c>
      <c r="AC94">
        <f>IF(T94=$T$1,AA94,IF('School List &amp; Interviews'!$F$13='Admission Preferences'!C94,W94,Y94))</f>
        <v>319</v>
      </c>
    </row>
    <row r="95" spans="1:29">
      <c r="A95">
        <f t="shared" si="29"/>
        <v>90</v>
      </c>
      <c r="B95" t="s">
        <v>681</v>
      </c>
      <c r="C95" t="s">
        <v>1122</v>
      </c>
      <c r="D95" t="s">
        <v>316</v>
      </c>
      <c r="E95" s="23">
        <f>'MSAR Data'!AN96</f>
        <v>382</v>
      </c>
      <c r="F95">
        <f>'MSAR Data'!AO96</f>
        <v>2560</v>
      </c>
      <c r="G95">
        <f>'MSAR Data'!AP96</f>
        <v>20</v>
      </c>
      <c r="H95">
        <f>'MSAR Data'!AQ96</f>
        <v>2962</v>
      </c>
      <c r="I95">
        <f>'MSAR Data'!AR96</f>
        <v>386</v>
      </c>
      <c r="J95">
        <f>'MSAR Data'!AS96</f>
        <v>80</v>
      </c>
      <c r="K95">
        <f>'MSAR Data'!AT96</f>
        <v>0</v>
      </c>
      <c r="L95">
        <f>'MSAR Data'!AU96</f>
        <v>466</v>
      </c>
      <c r="M95" s="20">
        <f t="shared" si="27"/>
        <v>0.17167381974248927</v>
      </c>
      <c r="N95" s="55">
        <f t="shared" si="30"/>
        <v>1.0104712041884816</v>
      </c>
      <c r="O95" s="29">
        <f t="shared" si="31"/>
        <v>3.125E-2</v>
      </c>
      <c r="P95" s="30">
        <f t="shared" si="28"/>
        <v>0.97922120418848158</v>
      </c>
      <c r="Q95" t="s">
        <v>304</v>
      </c>
      <c r="R95" t="s">
        <v>685</v>
      </c>
      <c r="S95" t="s">
        <v>687</v>
      </c>
      <c r="T95" t="s">
        <v>1136</v>
      </c>
      <c r="U95" s="10" t="s">
        <v>1217</v>
      </c>
      <c r="V95" s="34">
        <f t="shared" si="19"/>
        <v>1.0104712041884816</v>
      </c>
      <c r="W95">
        <f t="shared" si="20"/>
        <v>386</v>
      </c>
      <c r="X95" s="34">
        <f t="shared" si="21"/>
        <v>3.125E-2</v>
      </c>
      <c r="Y95">
        <f t="shared" si="22"/>
        <v>80</v>
      </c>
      <c r="Z95" s="34">
        <f t="shared" si="23"/>
        <v>0.15732613099257259</v>
      </c>
      <c r="AA95">
        <f t="shared" si="24"/>
        <v>466</v>
      </c>
      <c r="AB95" s="34">
        <f>IF(T95=$T$1,Z95,IF('School List &amp; Interviews'!$F$13='Admission Preferences'!C95,V95,X95))</f>
        <v>3.125E-2</v>
      </c>
      <c r="AC95">
        <f>IF(T95=$T$1,AA95,IF('School List &amp; Interviews'!$F$13='Admission Preferences'!C95,W95,Y95))</f>
        <v>80</v>
      </c>
    </row>
    <row r="96" spans="1:29">
      <c r="A96">
        <f t="shared" si="29"/>
        <v>91</v>
      </c>
      <c r="B96" t="s">
        <v>688</v>
      </c>
      <c r="C96" t="s">
        <v>1095</v>
      </c>
      <c r="D96" t="s">
        <v>316</v>
      </c>
      <c r="E96">
        <f>'MSAR Data'!AN97</f>
        <v>5990</v>
      </c>
      <c r="F96">
        <f>'MSAR Data'!AO97</f>
        <v>3126</v>
      </c>
      <c r="G96">
        <f>'MSAR Data'!AP97</f>
        <v>593</v>
      </c>
      <c r="H96">
        <f>'MSAR Data'!AQ97</f>
        <v>9709</v>
      </c>
      <c r="I96">
        <f>'MSAR Data'!AR97</f>
        <v>465</v>
      </c>
      <c r="J96">
        <f>'MSAR Data'!AS97</f>
        <v>17</v>
      </c>
      <c r="K96">
        <f>'MSAR Data'!AT97</f>
        <v>9</v>
      </c>
      <c r="L96">
        <f>'MSAR Data'!AU97</f>
        <v>491</v>
      </c>
      <c r="M96" s="20">
        <f t="shared" si="27"/>
        <v>3.4623217922606926E-2</v>
      </c>
      <c r="N96" s="29">
        <f t="shared" si="30"/>
        <v>7.7629382303839728E-2</v>
      </c>
      <c r="O96" s="29">
        <f t="shared" si="31"/>
        <v>5.4382597568777991E-3</v>
      </c>
      <c r="P96" s="30">
        <f t="shared" si="28"/>
        <v>7.2191122546961931E-2</v>
      </c>
      <c r="Q96" t="s">
        <v>304</v>
      </c>
      <c r="R96" t="s">
        <v>690</v>
      </c>
      <c r="S96" t="s">
        <v>692</v>
      </c>
      <c r="T96" t="s">
        <v>1136</v>
      </c>
      <c r="U96" s="10" t="s">
        <v>1225</v>
      </c>
      <c r="V96" s="34">
        <f t="shared" si="19"/>
        <v>7.7629382303839728E-2</v>
      </c>
      <c r="W96">
        <f t="shared" si="20"/>
        <v>465</v>
      </c>
      <c r="X96" s="34">
        <f t="shared" si="21"/>
        <v>5.4382597568777991E-3</v>
      </c>
      <c r="Y96">
        <f t="shared" si="22"/>
        <v>17</v>
      </c>
      <c r="Z96" s="34">
        <f t="shared" si="23"/>
        <v>5.0571634565866719E-2</v>
      </c>
      <c r="AA96">
        <f t="shared" si="24"/>
        <v>491</v>
      </c>
      <c r="AB96" s="34">
        <f>IF(T96=$T$1,Z96,IF('School List &amp; Interviews'!$F$13='Admission Preferences'!C96,V96,X96))</f>
        <v>5.4382597568777991E-3</v>
      </c>
      <c r="AC96">
        <f>IF(T96=$T$1,AA96,IF('School List &amp; Interviews'!$F$13='Admission Preferences'!C96,W96,Y96))</f>
        <v>17</v>
      </c>
    </row>
    <row r="97" spans="1:29">
      <c r="A97">
        <f t="shared" si="29"/>
        <v>92</v>
      </c>
      <c r="B97" t="s">
        <v>693</v>
      </c>
      <c r="C97" t="s">
        <v>1095</v>
      </c>
      <c r="D97" t="s">
        <v>316</v>
      </c>
      <c r="E97">
        <f>'MSAR Data'!AN98</f>
        <v>5367</v>
      </c>
      <c r="F97">
        <f>'MSAR Data'!AO98</f>
        <v>1957</v>
      </c>
      <c r="G97">
        <f>'MSAR Data'!AP98</f>
        <v>133</v>
      </c>
      <c r="H97">
        <f>'MSAR Data'!AQ98</f>
        <v>7457</v>
      </c>
      <c r="I97">
        <f>'MSAR Data'!AR98</f>
        <v>440</v>
      </c>
      <c r="J97">
        <f>'MSAR Data'!AS98</f>
        <v>60</v>
      </c>
      <c r="K97">
        <f>'MSAR Data'!AT98</f>
        <v>0</v>
      </c>
      <c r="L97">
        <f>'MSAR Data'!AU98</f>
        <v>500</v>
      </c>
      <c r="M97" s="20">
        <f t="shared" si="27"/>
        <v>0.12</v>
      </c>
      <c r="N97" s="29">
        <f t="shared" si="30"/>
        <v>8.1982485559903118E-2</v>
      </c>
      <c r="O97" s="29">
        <f t="shared" si="31"/>
        <v>3.0659172202350538E-2</v>
      </c>
      <c r="P97" s="30">
        <f t="shared" si="28"/>
        <v>5.132331335755258E-2</v>
      </c>
      <c r="Q97" t="s">
        <v>304</v>
      </c>
      <c r="R97" t="s">
        <v>695</v>
      </c>
      <c r="S97" t="s">
        <v>1226</v>
      </c>
      <c r="T97" t="s">
        <v>1136</v>
      </c>
      <c r="U97" s="10" t="s">
        <v>1227</v>
      </c>
      <c r="V97" s="34">
        <f t="shared" si="19"/>
        <v>8.1982485559903118E-2</v>
      </c>
      <c r="W97">
        <f t="shared" si="20"/>
        <v>440</v>
      </c>
      <c r="X97" s="34">
        <f t="shared" si="21"/>
        <v>3.0659172202350538E-2</v>
      </c>
      <c r="Y97">
        <f t="shared" si="22"/>
        <v>60</v>
      </c>
      <c r="Z97" s="34">
        <f t="shared" si="23"/>
        <v>6.7051092932814804E-2</v>
      </c>
      <c r="AA97">
        <f t="shared" si="24"/>
        <v>500</v>
      </c>
      <c r="AB97" s="34">
        <f>IF(T97=$T$1,Z97,IF('School List &amp; Interviews'!$F$13='Admission Preferences'!C97,V97,X97))</f>
        <v>3.0659172202350538E-2</v>
      </c>
      <c r="AC97">
        <f>IF(T97=$T$1,AA97,IF('School List &amp; Interviews'!$F$13='Admission Preferences'!C97,W97,Y97))</f>
        <v>60</v>
      </c>
    </row>
    <row r="98" spans="1:29">
      <c r="A98">
        <f t="shared" si="29"/>
        <v>93</v>
      </c>
      <c r="B98" t="s">
        <v>699</v>
      </c>
      <c r="C98" t="s">
        <v>1095</v>
      </c>
      <c r="D98" t="s">
        <v>316</v>
      </c>
      <c r="E98">
        <f>'MSAR Data'!AN99</f>
        <v>6457</v>
      </c>
      <c r="F98">
        <f>'MSAR Data'!AO99</f>
        <v>7007</v>
      </c>
      <c r="G98">
        <f>'MSAR Data'!AP99</f>
        <v>861</v>
      </c>
      <c r="H98">
        <f>'MSAR Data'!AQ99</f>
        <v>14325</v>
      </c>
      <c r="I98">
        <f>'MSAR Data'!AR99</f>
        <v>450</v>
      </c>
      <c r="J98">
        <f>'MSAR Data'!AS99</f>
        <v>457</v>
      </c>
      <c r="K98">
        <f>'MSAR Data'!AT99</f>
        <v>76</v>
      </c>
      <c r="L98">
        <f>'MSAR Data'!AU99</f>
        <v>983</v>
      </c>
      <c r="M98" s="20">
        <f t="shared" si="27"/>
        <v>0.46490335707019331</v>
      </c>
      <c r="N98" s="29">
        <f t="shared" si="30"/>
        <v>6.9691807340870368E-2</v>
      </c>
      <c r="O98" s="29">
        <f t="shared" si="31"/>
        <v>6.5220493791922365E-2</v>
      </c>
      <c r="P98" s="30">
        <f t="shared" si="28"/>
        <v>4.4713135489480027E-3</v>
      </c>
      <c r="Q98" t="s">
        <v>304</v>
      </c>
      <c r="R98" t="s">
        <v>702</v>
      </c>
      <c r="S98" t="s">
        <v>22</v>
      </c>
      <c r="T98" t="s">
        <v>1135</v>
      </c>
      <c r="U98" s="10"/>
      <c r="V98" s="34">
        <f t="shared" si="19"/>
        <v>6.9691807340870368E-2</v>
      </c>
      <c r="W98">
        <f t="shared" si="20"/>
        <v>450</v>
      </c>
      <c r="X98" s="34">
        <f t="shared" si="21"/>
        <v>6.5220493791922365E-2</v>
      </c>
      <c r="Y98">
        <f t="shared" si="22"/>
        <v>457</v>
      </c>
      <c r="Z98" s="34">
        <f t="shared" si="23"/>
        <v>6.8621291448516586E-2</v>
      </c>
      <c r="AA98">
        <f t="shared" si="24"/>
        <v>983</v>
      </c>
      <c r="AB98" s="34">
        <f>IF(T98=$T$1,Z98,IF('School List &amp; Interviews'!$F$13='Admission Preferences'!C98,V98,X98))</f>
        <v>6.8621291448516586E-2</v>
      </c>
      <c r="AC98">
        <f>IF(T98=$T$1,AA98,IF('School List &amp; Interviews'!$F$13='Admission Preferences'!C98,W98,Y98))</f>
        <v>983</v>
      </c>
    </row>
    <row r="99" spans="1:29">
      <c r="A99">
        <f t="shared" si="29"/>
        <v>94</v>
      </c>
      <c r="B99" t="s">
        <v>705</v>
      </c>
      <c r="C99" t="s">
        <v>1095</v>
      </c>
      <c r="D99" t="s">
        <v>316</v>
      </c>
      <c r="E99">
        <f>'MSAR Data'!AN100</f>
        <v>5190</v>
      </c>
      <c r="F99">
        <f>'MSAR Data'!AO100</f>
        <v>1475</v>
      </c>
      <c r="G99">
        <f>'MSAR Data'!AP100</f>
        <v>106</v>
      </c>
      <c r="H99">
        <f>'MSAR Data'!AQ100</f>
        <v>6771</v>
      </c>
      <c r="I99">
        <f>'MSAR Data'!AR100</f>
        <v>249</v>
      </c>
      <c r="J99">
        <f>'MSAR Data'!AS100</f>
        <v>1</v>
      </c>
      <c r="K99">
        <f>'MSAR Data'!AT100</f>
        <v>0</v>
      </c>
      <c r="L99">
        <f>'MSAR Data'!AU100</f>
        <v>250</v>
      </c>
      <c r="M99" s="20">
        <f t="shared" si="27"/>
        <v>4.0000000000000001E-3</v>
      </c>
      <c r="N99" s="29">
        <f t="shared" si="30"/>
        <v>4.797687861271676E-2</v>
      </c>
      <c r="O99" s="29">
        <f t="shared" si="31"/>
        <v>6.779661016949153E-4</v>
      </c>
      <c r="P99" s="30">
        <f t="shared" si="28"/>
        <v>4.7298912511021841E-2</v>
      </c>
      <c r="Q99" t="s">
        <v>429</v>
      </c>
      <c r="R99" t="s">
        <v>708</v>
      </c>
      <c r="S99" t="s">
        <v>711</v>
      </c>
      <c r="T99" t="s">
        <v>1136</v>
      </c>
      <c r="U99" s="10" t="s">
        <v>1228</v>
      </c>
      <c r="V99" s="34">
        <f t="shared" si="19"/>
        <v>4.797687861271676E-2</v>
      </c>
      <c r="W99">
        <f t="shared" si="20"/>
        <v>249</v>
      </c>
      <c r="X99" s="34">
        <f t="shared" si="21"/>
        <v>6.779661016949153E-4</v>
      </c>
      <c r="Y99">
        <f t="shared" si="22"/>
        <v>1</v>
      </c>
      <c r="Z99" s="34">
        <f t="shared" si="23"/>
        <v>3.6922168069709056E-2</v>
      </c>
      <c r="AA99">
        <f t="shared" si="24"/>
        <v>250</v>
      </c>
      <c r="AB99" s="34">
        <f>IF(T99=$T$1,Z99,IF('School List &amp; Interviews'!$F$13='Admission Preferences'!C99,V99,X99))</f>
        <v>6.779661016949153E-4</v>
      </c>
      <c r="AC99">
        <f>IF(T99=$T$1,AA99,IF('School List &amp; Interviews'!$F$13='Admission Preferences'!C99,W99,Y99))</f>
        <v>1</v>
      </c>
    </row>
    <row r="100" spans="1:29">
      <c r="A100">
        <f t="shared" si="29"/>
        <v>95</v>
      </c>
      <c r="B100" t="s">
        <v>712</v>
      </c>
      <c r="C100" t="s">
        <v>1095</v>
      </c>
      <c r="D100" t="s">
        <v>316</v>
      </c>
      <c r="E100">
        <f>'MSAR Data'!AN101</f>
        <v>5248</v>
      </c>
      <c r="F100">
        <f>'MSAR Data'!AO101</f>
        <v>3932</v>
      </c>
      <c r="G100">
        <f>'MSAR Data'!AP101</f>
        <v>168</v>
      </c>
      <c r="H100">
        <f>'MSAR Data'!AQ101</f>
        <v>9348</v>
      </c>
      <c r="I100">
        <f>'MSAR Data'!AR101</f>
        <v>648</v>
      </c>
      <c r="J100">
        <f>'MSAR Data'!AS101</f>
        <v>222</v>
      </c>
      <c r="K100">
        <f>'MSAR Data'!AT101</f>
        <v>0</v>
      </c>
      <c r="L100">
        <f>'MSAR Data'!AU101</f>
        <v>870</v>
      </c>
      <c r="M100" s="20">
        <f t="shared" si="27"/>
        <v>0.25517241379310346</v>
      </c>
      <c r="N100" s="29">
        <f t="shared" si="30"/>
        <v>0.12347560975609756</v>
      </c>
      <c r="O100" s="29">
        <f t="shared" si="31"/>
        <v>5.6459816887080364E-2</v>
      </c>
      <c r="P100" s="30">
        <f t="shared" si="28"/>
        <v>6.7015792869017196E-2</v>
      </c>
      <c r="Q100" t="s">
        <v>304</v>
      </c>
      <c r="R100" t="s">
        <v>313</v>
      </c>
      <c r="S100" t="s">
        <v>720</v>
      </c>
      <c r="T100" t="s">
        <v>1134</v>
      </c>
      <c r="U100" s="10" t="s">
        <v>1227</v>
      </c>
      <c r="V100" s="34">
        <f t="shared" si="19"/>
        <v>0.12347560975609756</v>
      </c>
      <c r="W100">
        <f t="shared" si="20"/>
        <v>648</v>
      </c>
      <c r="X100" s="34">
        <f t="shared" si="21"/>
        <v>5.6459816887080364E-2</v>
      </c>
      <c r="Y100">
        <f t="shared" si="22"/>
        <v>222</v>
      </c>
      <c r="Z100" s="34">
        <f t="shared" si="23"/>
        <v>9.3068035943517327E-2</v>
      </c>
      <c r="AA100">
        <f t="shared" si="24"/>
        <v>870</v>
      </c>
      <c r="AB100" s="34">
        <f>IF(T100=$T$1,Z100,IF('School List &amp; Interviews'!$F$13='Admission Preferences'!C100,V100,X100))</f>
        <v>5.6459816887080364E-2</v>
      </c>
      <c r="AC100">
        <f>IF(T100=$T$1,AA100,IF('School List &amp; Interviews'!$F$13='Admission Preferences'!C100,W100,Y100))</f>
        <v>222</v>
      </c>
    </row>
    <row r="101" spans="1:29">
      <c r="A101">
        <f t="shared" si="29"/>
        <v>96</v>
      </c>
      <c r="B101" t="s">
        <v>716</v>
      </c>
      <c r="C101" t="s">
        <v>1095</v>
      </c>
      <c r="D101" t="s">
        <v>316</v>
      </c>
      <c r="E101">
        <f>'MSAR Data'!AN102</f>
        <v>4525</v>
      </c>
      <c r="F101">
        <f>'MSAR Data'!AO102</f>
        <v>5203</v>
      </c>
      <c r="G101">
        <f>'MSAR Data'!AP102</f>
        <v>152</v>
      </c>
      <c r="H101">
        <f>'MSAR Data'!AQ102</f>
        <v>9880</v>
      </c>
      <c r="I101">
        <f>'MSAR Data'!AR102</f>
        <v>404</v>
      </c>
      <c r="J101">
        <f>'MSAR Data'!AS102</f>
        <v>197</v>
      </c>
      <c r="K101">
        <f>'MSAR Data'!AT102</f>
        <v>0</v>
      </c>
      <c r="L101">
        <f>'MSAR Data'!AU102</f>
        <v>601</v>
      </c>
      <c r="M101" s="20">
        <f t="shared" si="27"/>
        <v>0.32778702163061563</v>
      </c>
      <c r="N101" s="29">
        <f t="shared" si="30"/>
        <v>8.9281767955801103E-2</v>
      </c>
      <c r="O101" s="29">
        <f t="shared" si="31"/>
        <v>3.7862771477993468E-2</v>
      </c>
      <c r="P101" s="30">
        <f t="shared" si="28"/>
        <v>5.1418996477807635E-2</v>
      </c>
      <c r="Q101" t="s">
        <v>304</v>
      </c>
      <c r="R101" t="s">
        <v>719</v>
      </c>
      <c r="S101" t="s">
        <v>720</v>
      </c>
      <c r="T101" t="s">
        <v>1134</v>
      </c>
      <c r="U101" s="10" t="s">
        <v>1227</v>
      </c>
      <c r="V101" s="34">
        <f t="shared" si="19"/>
        <v>8.9281767955801103E-2</v>
      </c>
      <c r="W101">
        <f t="shared" si="20"/>
        <v>404</v>
      </c>
      <c r="X101" s="34">
        <f t="shared" si="21"/>
        <v>3.7862771477993468E-2</v>
      </c>
      <c r="Y101">
        <f t="shared" si="22"/>
        <v>197</v>
      </c>
      <c r="Z101" s="34">
        <f t="shared" si="23"/>
        <v>6.0829959514170043E-2</v>
      </c>
      <c r="AA101">
        <f t="shared" si="24"/>
        <v>601</v>
      </c>
      <c r="AB101" s="34">
        <f>IF(T101=$T$1,Z101,IF('School List &amp; Interviews'!$F$13='Admission Preferences'!C101,V101,X101))</f>
        <v>3.7862771477993468E-2</v>
      </c>
      <c r="AC101">
        <f>IF(T101=$T$1,AA101,IF('School List &amp; Interviews'!$F$13='Admission Preferences'!C101,W101,Y101))</f>
        <v>197</v>
      </c>
    </row>
    <row r="102" spans="1:29">
      <c r="A102">
        <f t="shared" si="29"/>
        <v>97</v>
      </c>
      <c r="B102" t="s">
        <v>722</v>
      </c>
      <c r="C102" t="s">
        <v>1099</v>
      </c>
      <c r="D102" t="s">
        <v>316</v>
      </c>
      <c r="E102">
        <f>'MSAR Data'!AN103</f>
        <v>2799</v>
      </c>
      <c r="F102">
        <f>'MSAR Data'!AO103</f>
        <v>3128</v>
      </c>
      <c r="G102">
        <f>'MSAR Data'!AP103</f>
        <v>5</v>
      </c>
      <c r="H102">
        <f>'MSAR Data'!AQ103</f>
        <v>5932</v>
      </c>
      <c r="I102">
        <f>'MSAR Data'!AR103</f>
        <v>327</v>
      </c>
      <c r="J102">
        <f>'MSAR Data'!AS103</f>
        <v>173</v>
      </c>
      <c r="K102">
        <f>'MSAR Data'!AT103</f>
        <v>0</v>
      </c>
      <c r="L102">
        <f>'MSAR Data'!AU103</f>
        <v>500</v>
      </c>
      <c r="M102" s="20">
        <f t="shared" si="27"/>
        <v>0.34599999999999997</v>
      </c>
      <c r="N102" s="29">
        <f t="shared" si="30"/>
        <v>0.11682743837084673</v>
      </c>
      <c r="O102" s="29">
        <f t="shared" si="31"/>
        <v>5.5306905370843991E-2</v>
      </c>
      <c r="P102" s="30">
        <f t="shared" si="28"/>
        <v>6.1520533000002743E-2</v>
      </c>
      <c r="Q102" t="s">
        <v>304</v>
      </c>
      <c r="R102" t="s">
        <v>727</v>
      </c>
      <c r="S102" t="s">
        <v>727</v>
      </c>
      <c r="T102" t="s">
        <v>1134</v>
      </c>
      <c r="U102" s="10" t="s">
        <v>1229</v>
      </c>
      <c r="V102" s="34">
        <f t="shared" si="19"/>
        <v>0.11682743837084673</v>
      </c>
      <c r="W102">
        <f t="shared" si="20"/>
        <v>327</v>
      </c>
      <c r="X102" s="34">
        <f t="shared" si="21"/>
        <v>5.5306905370843991E-2</v>
      </c>
      <c r="Y102">
        <f t="shared" si="22"/>
        <v>173</v>
      </c>
      <c r="Z102" s="34">
        <f t="shared" si="23"/>
        <v>8.4288604180714766E-2</v>
      </c>
      <c r="AA102">
        <f t="shared" si="24"/>
        <v>500</v>
      </c>
      <c r="AB102" s="34">
        <f>IF(T102=$T$1,Z102,IF('School List &amp; Interviews'!$F$13='Admission Preferences'!C102,V102,X102))</f>
        <v>5.5306905370843991E-2</v>
      </c>
      <c r="AC102">
        <f>IF(T102=$T$1,AA102,IF('School List &amp; Interviews'!$F$13='Admission Preferences'!C102,W102,Y102))</f>
        <v>173</v>
      </c>
    </row>
    <row r="103" spans="1:29">
      <c r="A103">
        <f t="shared" si="29"/>
        <v>98</v>
      </c>
      <c r="B103" t="s">
        <v>732</v>
      </c>
      <c r="C103" t="s">
        <v>1096</v>
      </c>
      <c r="D103" t="s">
        <v>267</v>
      </c>
      <c r="E103">
        <f>'MSAR Data'!AN104</f>
        <v>852</v>
      </c>
      <c r="F103">
        <f>'MSAR Data'!AO104</f>
        <v>5991</v>
      </c>
      <c r="G103">
        <f>'MSAR Data'!AP104</f>
        <v>518</v>
      </c>
      <c r="H103">
        <f>'MSAR Data'!AQ104</f>
        <v>7361</v>
      </c>
      <c r="I103">
        <f>'MSAR Data'!AR104</f>
        <v>76</v>
      </c>
      <c r="J103">
        <f>'MSAR Data'!AS104</f>
        <v>564</v>
      </c>
      <c r="K103">
        <f>'MSAR Data'!AT104</f>
        <v>0</v>
      </c>
      <c r="L103">
        <f>'MSAR Data'!AU104</f>
        <v>640</v>
      </c>
      <c r="M103" s="20">
        <f t="shared" si="27"/>
        <v>0.88124999999999998</v>
      </c>
      <c r="N103" s="29">
        <f t="shared" si="30"/>
        <v>8.9201877934272297E-2</v>
      </c>
      <c r="O103" s="29">
        <f t="shared" si="31"/>
        <v>9.4141211817726583E-2</v>
      </c>
      <c r="P103" s="30">
        <f t="shared" si="28"/>
        <v>-4.939333883454286E-3</v>
      </c>
      <c r="Q103" t="s">
        <v>304</v>
      </c>
      <c r="R103" t="s">
        <v>736</v>
      </c>
      <c r="S103" t="s">
        <v>22</v>
      </c>
      <c r="T103" t="s">
        <v>1135</v>
      </c>
      <c r="U103" s="10"/>
      <c r="V103" s="34">
        <f t="shared" si="19"/>
        <v>8.9201877934272297E-2</v>
      </c>
      <c r="W103">
        <f t="shared" si="20"/>
        <v>76</v>
      </c>
      <c r="X103" s="34">
        <f t="shared" si="21"/>
        <v>9.4141211817726583E-2</v>
      </c>
      <c r="Y103">
        <f t="shared" si="22"/>
        <v>564</v>
      </c>
      <c r="Z103" s="34">
        <f t="shared" si="23"/>
        <v>8.6944708599375087E-2</v>
      </c>
      <c r="AA103">
        <f t="shared" si="24"/>
        <v>640</v>
      </c>
      <c r="AB103" s="34">
        <f>IF(T103=$T$1,Z103,IF('School List &amp; Interviews'!$F$13='Admission Preferences'!C103,V103,X103))</f>
        <v>8.6944708599375087E-2</v>
      </c>
      <c r="AC103">
        <f>IF(T103=$T$1,AA103,IF('School List &amp; Interviews'!$F$13='Admission Preferences'!C103,W103,Y103))</f>
        <v>640</v>
      </c>
    </row>
    <row r="104" spans="1:29">
      <c r="A104">
        <f t="shared" si="29"/>
        <v>99</v>
      </c>
      <c r="B104" t="s">
        <v>738</v>
      </c>
      <c r="C104" t="s">
        <v>1097</v>
      </c>
      <c r="D104" t="s">
        <v>316</v>
      </c>
      <c r="E104">
        <f>'MSAR Data'!AN105</f>
        <v>1271</v>
      </c>
      <c r="F104">
        <f>'MSAR Data'!AO105</f>
        <v>4845</v>
      </c>
      <c r="G104">
        <f>'MSAR Data'!AP105</f>
        <v>21</v>
      </c>
      <c r="H104">
        <f>'MSAR Data'!AQ105</f>
        <v>6137</v>
      </c>
      <c r="I104">
        <f>'MSAR Data'!AR105</f>
        <v>208</v>
      </c>
      <c r="J104">
        <f>'MSAR Data'!AS105</f>
        <v>344</v>
      </c>
      <c r="K104">
        <f>'MSAR Data'!AT105</f>
        <v>0</v>
      </c>
      <c r="L104">
        <f>'MSAR Data'!AU105</f>
        <v>552</v>
      </c>
      <c r="M104" s="20">
        <f t="shared" si="27"/>
        <v>0.62318840579710144</v>
      </c>
      <c r="N104" s="29">
        <f t="shared" si="30"/>
        <v>0.16365066876475218</v>
      </c>
      <c r="O104" s="29">
        <f t="shared" si="31"/>
        <v>7.1001031991744068E-2</v>
      </c>
      <c r="P104" s="30">
        <f t="shared" si="28"/>
        <v>9.2649636773008109E-2</v>
      </c>
      <c r="Q104" t="s">
        <v>304</v>
      </c>
      <c r="R104" t="s">
        <v>740</v>
      </c>
      <c r="S104" t="s">
        <v>740</v>
      </c>
      <c r="T104" t="s">
        <v>1135</v>
      </c>
      <c r="U104" s="10"/>
      <c r="V104" s="34">
        <f t="shared" si="19"/>
        <v>0.16365066876475218</v>
      </c>
      <c r="W104">
        <f t="shared" si="20"/>
        <v>208</v>
      </c>
      <c r="X104" s="34">
        <f t="shared" si="21"/>
        <v>7.1001031991744068E-2</v>
      </c>
      <c r="Y104">
        <f t="shared" si="22"/>
        <v>344</v>
      </c>
      <c r="Z104" s="34">
        <f t="shared" si="23"/>
        <v>8.9946227798598663E-2</v>
      </c>
      <c r="AA104">
        <f t="shared" si="24"/>
        <v>552</v>
      </c>
      <c r="AB104" s="34">
        <f>IF(T104=$T$1,Z104,IF('School List &amp; Interviews'!$F$13='Admission Preferences'!C104,V104,X104))</f>
        <v>8.9946227798598663E-2</v>
      </c>
      <c r="AC104">
        <f>IF(T104=$T$1,AA104,IF('School List &amp; Interviews'!$F$13='Admission Preferences'!C104,W104,Y104))</f>
        <v>552</v>
      </c>
    </row>
    <row r="105" spans="1:29">
      <c r="A105">
        <f t="shared" si="29"/>
        <v>100</v>
      </c>
      <c r="B105" t="s">
        <v>744</v>
      </c>
      <c r="C105" t="s">
        <v>1123</v>
      </c>
      <c r="D105" t="s">
        <v>316</v>
      </c>
      <c r="E105">
        <f>'MSAR Data'!AN106</f>
        <v>859</v>
      </c>
      <c r="F105">
        <f>'MSAR Data'!AO106</f>
        <v>12648</v>
      </c>
      <c r="G105">
        <f>'MSAR Data'!AP106</f>
        <v>599</v>
      </c>
      <c r="H105">
        <f>'MSAR Data'!AQ106</f>
        <v>14106</v>
      </c>
      <c r="I105">
        <f>'MSAR Data'!AR106</f>
        <v>204</v>
      </c>
      <c r="J105">
        <f>'MSAR Data'!AS106</f>
        <v>527</v>
      </c>
      <c r="K105">
        <f>'MSAR Data'!AT106</f>
        <v>13</v>
      </c>
      <c r="L105">
        <f>'MSAR Data'!AU106</f>
        <v>744</v>
      </c>
      <c r="M105" s="20">
        <f t="shared" si="27"/>
        <v>0.70833333333333337</v>
      </c>
      <c r="N105" s="29">
        <f t="shared" si="30"/>
        <v>0.23748544819557627</v>
      </c>
      <c r="O105" s="29">
        <f t="shared" si="31"/>
        <v>4.1666666666666664E-2</v>
      </c>
      <c r="P105" s="30">
        <f t="shared" si="28"/>
        <v>0.19581878152890961</v>
      </c>
      <c r="Q105" t="s">
        <v>304</v>
      </c>
      <c r="R105" t="s">
        <v>746</v>
      </c>
      <c r="S105" t="s">
        <v>720</v>
      </c>
      <c r="T105" t="s">
        <v>1134</v>
      </c>
      <c r="U105" s="10" t="s">
        <v>1220</v>
      </c>
      <c r="V105" s="34">
        <f t="shared" si="19"/>
        <v>0.23748544819557627</v>
      </c>
      <c r="W105">
        <f t="shared" si="20"/>
        <v>204</v>
      </c>
      <c r="X105" s="34">
        <f t="shared" si="21"/>
        <v>4.1666666666666664E-2</v>
      </c>
      <c r="Y105">
        <f t="shared" si="22"/>
        <v>527</v>
      </c>
      <c r="Z105" s="34">
        <f t="shared" si="23"/>
        <v>5.2743513398553807E-2</v>
      </c>
      <c r="AA105">
        <f t="shared" si="24"/>
        <v>744</v>
      </c>
      <c r="AB105" s="34">
        <f>IF(T105=$T$1,Z105,IF('School List &amp; Interviews'!$F$13='Admission Preferences'!C105,V105,X105))</f>
        <v>4.1666666666666664E-2</v>
      </c>
      <c r="AC105">
        <f>IF(T105=$T$1,AA105,IF('School List &amp; Interviews'!$F$13='Admission Preferences'!C105,W105,Y105))</f>
        <v>527</v>
      </c>
    </row>
    <row r="106" spans="1:29">
      <c r="A106">
        <f t="shared" si="29"/>
        <v>101</v>
      </c>
      <c r="B106" t="s">
        <v>750</v>
      </c>
      <c r="C106" t="s">
        <v>1105</v>
      </c>
      <c r="D106" t="s">
        <v>316</v>
      </c>
      <c r="E106">
        <f>'MSAR Data'!AN107</f>
        <v>608</v>
      </c>
      <c r="F106">
        <f>'MSAR Data'!AO107</f>
        <v>3627</v>
      </c>
      <c r="G106">
        <f>'MSAR Data'!AP107</f>
        <v>484</v>
      </c>
      <c r="H106">
        <f>'MSAR Data'!AQ107</f>
        <v>4719</v>
      </c>
      <c r="I106">
        <f>'MSAR Data'!AR107</f>
        <v>200</v>
      </c>
      <c r="J106">
        <f>'MSAR Data'!AS107</f>
        <v>146</v>
      </c>
      <c r="K106">
        <f>'MSAR Data'!AT107</f>
        <v>4</v>
      </c>
      <c r="L106">
        <f>'MSAR Data'!AU107</f>
        <v>350</v>
      </c>
      <c r="M106" s="20">
        <f t="shared" si="27"/>
        <v>0.41714285714285715</v>
      </c>
      <c r="N106" s="29">
        <f t="shared" si="30"/>
        <v>0.32894736842105265</v>
      </c>
      <c r="O106" s="29">
        <f t="shared" si="31"/>
        <v>4.0253653156878962E-2</v>
      </c>
      <c r="P106" s="30">
        <f t="shared" si="28"/>
        <v>0.2886937152641737</v>
      </c>
      <c r="Q106" t="s">
        <v>304</v>
      </c>
      <c r="R106" t="s">
        <v>695</v>
      </c>
      <c r="S106" t="s">
        <v>754</v>
      </c>
      <c r="T106" t="s">
        <v>1134</v>
      </c>
      <c r="U106" s="10" t="s">
        <v>1220</v>
      </c>
      <c r="V106" s="34">
        <f t="shared" si="19"/>
        <v>0.32894736842105265</v>
      </c>
      <c r="W106">
        <f t="shared" si="20"/>
        <v>200</v>
      </c>
      <c r="X106" s="34">
        <f t="shared" si="21"/>
        <v>4.0253653156878962E-2</v>
      </c>
      <c r="Y106">
        <f t="shared" si="22"/>
        <v>146</v>
      </c>
      <c r="Z106" s="34">
        <f t="shared" si="23"/>
        <v>7.4168255986437809E-2</v>
      </c>
      <c r="AA106">
        <f t="shared" si="24"/>
        <v>350</v>
      </c>
      <c r="AB106" s="34">
        <f>IF(T106=$T$1,Z106,IF('School List &amp; Interviews'!$F$13='Admission Preferences'!C106,V106,X106))</f>
        <v>4.0253653156878962E-2</v>
      </c>
      <c r="AC106">
        <f>IF(T106=$T$1,AA106,IF('School List &amp; Interviews'!$F$13='Admission Preferences'!C106,W106,Y106))</f>
        <v>146</v>
      </c>
    </row>
    <row r="107" spans="1:29">
      <c r="A107">
        <f t="shared" si="29"/>
        <v>102</v>
      </c>
      <c r="B107" t="s">
        <v>755</v>
      </c>
      <c r="C107" t="s">
        <v>1099</v>
      </c>
      <c r="D107" t="s">
        <v>316</v>
      </c>
      <c r="E107">
        <f>'MSAR Data'!AN108</f>
        <v>2799</v>
      </c>
      <c r="F107">
        <f>'MSAR Data'!AO108</f>
        <v>2553</v>
      </c>
      <c r="G107">
        <f>'MSAR Data'!AP108</f>
        <v>21</v>
      </c>
      <c r="H107">
        <f>'MSAR Data'!AQ108</f>
        <v>5373</v>
      </c>
      <c r="I107">
        <f>'MSAR Data'!AR108</f>
        <v>279</v>
      </c>
      <c r="J107">
        <f>'MSAR Data'!AS108</f>
        <v>70</v>
      </c>
      <c r="K107">
        <f>'MSAR Data'!AT108</f>
        <v>0</v>
      </c>
      <c r="L107">
        <f>'MSAR Data'!AU108</f>
        <v>349</v>
      </c>
      <c r="M107" s="20">
        <f t="shared" si="27"/>
        <v>0.20057306590257878</v>
      </c>
      <c r="N107" s="29">
        <f t="shared" si="30"/>
        <v>9.9678456591639875E-2</v>
      </c>
      <c r="O107" s="29">
        <f t="shared" si="31"/>
        <v>2.7418723070896985E-2</v>
      </c>
      <c r="P107" s="30">
        <f t="shared" si="28"/>
        <v>7.2259733520742886E-2</v>
      </c>
      <c r="Q107" t="s">
        <v>304</v>
      </c>
      <c r="R107" t="s">
        <v>695</v>
      </c>
      <c r="S107" t="s">
        <v>757</v>
      </c>
      <c r="T107" t="s">
        <v>1136</v>
      </c>
      <c r="U107" s="10" t="s">
        <v>1233</v>
      </c>
      <c r="V107" s="34">
        <f t="shared" si="19"/>
        <v>9.9678456591639875E-2</v>
      </c>
      <c r="W107">
        <f t="shared" si="20"/>
        <v>279</v>
      </c>
      <c r="X107" s="34">
        <f t="shared" si="21"/>
        <v>2.7418723070896985E-2</v>
      </c>
      <c r="Y107">
        <f t="shared" si="22"/>
        <v>70</v>
      </c>
      <c r="Z107" s="34">
        <f t="shared" si="23"/>
        <v>6.4954401637818723E-2</v>
      </c>
      <c r="AA107">
        <f t="shared" si="24"/>
        <v>349</v>
      </c>
      <c r="AB107" s="34">
        <f>IF(T107=$T$1,Z107,IF('School List &amp; Interviews'!$F$13='Admission Preferences'!C107,V107,X107))</f>
        <v>2.7418723070896985E-2</v>
      </c>
      <c r="AC107">
        <f>IF(T107=$T$1,AA107,IF('School List &amp; Interviews'!$F$13='Admission Preferences'!C107,W107,Y107))</f>
        <v>70</v>
      </c>
    </row>
    <row r="108" spans="1:29">
      <c r="A108">
        <f t="shared" si="29"/>
        <v>103</v>
      </c>
      <c r="B108" t="s">
        <v>761</v>
      </c>
      <c r="C108" t="s">
        <v>1124</v>
      </c>
      <c r="D108" t="s">
        <v>316</v>
      </c>
      <c r="E108">
        <f>'MSAR Data'!AN109</f>
        <v>271</v>
      </c>
      <c r="F108">
        <f>'MSAR Data'!AO109</f>
        <v>2278</v>
      </c>
      <c r="G108">
        <f>'MSAR Data'!AP109</f>
        <v>344</v>
      </c>
      <c r="H108">
        <f>'MSAR Data'!AQ109</f>
        <v>2893</v>
      </c>
      <c r="I108">
        <f>'MSAR Data'!AR109</f>
        <v>228</v>
      </c>
      <c r="J108">
        <f>'MSAR Data'!AS109</f>
        <v>96</v>
      </c>
      <c r="K108">
        <f>'MSAR Data'!AT109</f>
        <v>0</v>
      </c>
      <c r="L108">
        <f>'MSAR Data'!AU109</f>
        <v>324</v>
      </c>
      <c r="M108" s="20">
        <f t="shared" si="27"/>
        <v>0.29629629629629628</v>
      </c>
      <c r="N108" s="29">
        <f t="shared" si="30"/>
        <v>0.84132841328413288</v>
      </c>
      <c r="O108" s="29">
        <f t="shared" si="31"/>
        <v>4.2142230026338892E-2</v>
      </c>
      <c r="P108" s="30">
        <f t="shared" si="28"/>
        <v>0.799186183257794</v>
      </c>
      <c r="Q108" t="s">
        <v>304</v>
      </c>
      <c r="R108" t="s">
        <v>765</v>
      </c>
      <c r="S108" t="s">
        <v>767</v>
      </c>
      <c r="T108" t="s">
        <v>1136</v>
      </c>
      <c r="U108" s="10" t="s">
        <v>1217</v>
      </c>
      <c r="V108" s="34">
        <f t="shared" si="19"/>
        <v>0.84132841328413288</v>
      </c>
      <c r="W108">
        <f t="shared" si="20"/>
        <v>228</v>
      </c>
      <c r="X108" s="34">
        <f t="shared" si="21"/>
        <v>4.2142230026338892E-2</v>
      </c>
      <c r="Y108">
        <f t="shared" si="22"/>
        <v>96</v>
      </c>
      <c r="Z108" s="34">
        <f t="shared" si="23"/>
        <v>0.11199446940891808</v>
      </c>
      <c r="AA108">
        <f t="shared" si="24"/>
        <v>324</v>
      </c>
      <c r="AB108" s="34">
        <f>IF(T108=$T$1,Z108,IF('School List &amp; Interviews'!$F$13='Admission Preferences'!C108,V108,X108))</f>
        <v>4.2142230026338892E-2</v>
      </c>
      <c r="AC108">
        <f>IF(T108=$T$1,AA108,IF('School List &amp; Interviews'!$F$13='Admission Preferences'!C108,W108,Y108))</f>
        <v>96</v>
      </c>
    </row>
    <row r="109" spans="1:29">
      <c r="A109">
        <f t="shared" si="29"/>
        <v>104</v>
      </c>
      <c r="B109" s="21" t="s">
        <v>768</v>
      </c>
      <c r="C109" t="s">
        <v>1092</v>
      </c>
      <c r="D109" t="s">
        <v>316</v>
      </c>
      <c r="E109">
        <f>'MSAR Data'!AN110</f>
        <v>4732</v>
      </c>
      <c r="F109">
        <f>'MSAR Data'!AO110</f>
        <v>1175</v>
      </c>
      <c r="G109">
        <f>'MSAR Data'!AP110</f>
        <v>34</v>
      </c>
      <c r="H109">
        <f>'MSAR Data'!AQ110</f>
        <v>5941</v>
      </c>
      <c r="I109">
        <f>'MSAR Data'!AR110</f>
        <v>212</v>
      </c>
      <c r="J109">
        <f>'MSAR Data'!AS110</f>
        <v>8</v>
      </c>
      <c r="K109">
        <f>'MSAR Data'!AT110</f>
        <v>0</v>
      </c>
      <c r="L109">
        <f>'MSAR Data'!AU110</f>
        <v>220</v>
      </c>
      <c r="M109" s="20">
        <f t="shared" si="27"/>
        <v>3.6363636363636362E-2</v>
      </c>
      <c r="N109" s="29">
        <f t="shared" si="30"/>
        <v>4.4801352493660185E-2</v>
      </c>
      <c r="O109" s="29">
        <f t="shared" si="31"/>
        <v>6.8085106382978723E-3</v>
      </c>
      <c r="P109" s="30">
        <f t="shared" si="28"/>
        <v>3.7992841855362315E-2</v>
      </c>
      <c r="Q109" t="s">
        <v>304</v>
      </c>
      <c r="R109" t="s">
        <v>769</v>
      </c>
      <c r="S109" t="s">
        <v>770</v>
      </c>
      <c r="T109" t="s">
        <v>1136</v>
      </c>
      <c r="U109" s="10" t="s">
        <v>1225</v>
      </c>
      <c r="V109" s="34">
        <f t="shared" si="19"/>
        <v>4.4801352493660185E-2</v>
      </c>
      <c r="W109">
        <f t="shared" si="20"/>
        <v>212</v>
      </c>
      <c r="X109" s="34">
        <f t="shared" si="21"/>
        <v>6.8085106382978723E-3</v>
      </c>
      <c r="Y109">
        <f t="shared" si="22"/>
        <v>8</v>
      </c>
      <c r="Z109" s="34">
        <f t="shared" si="23"/>
        <v>3.7030802895135502E-2</v>
      </c>
      <c r="AA109">
        <f t="shared" si="24"/>
        <v>220</v>
      </c>
      <c r="AB109" s="34">
        <f>IF(T109=$T$1,Z109,IF('School List &amp; Interviews'!$F$13='Admission Preferences'!C109,V109,X109))</f>
        <v>6.8085106382978723E-3</v>
      </c>
      <c r="AC109">
        <f>IF(T109=$T$1,AA109,IF('School List &amp; Interviews'!$F$13='Admission Preferences'!C109,W109,Y109))</f>
        <v>8</v>
      </c>
    </row>
    <row r="110" spans="1:29">
      <c r="A110">
        <f t="shared" si="29"/>
        <v>105</v>
      </c>
      <c r="B110" t="s">
        <v>771</v>
      </c>
      <c r="C110" t="s">
        <v>1096</v>
      </c>
      <c r="D110" t="s">
        <v>316</v>
      </c>
      <c r="E110">
        <f>'MSAR Data'!AN111</f>
        <v>1991</v>
      </c>
      <c r="F110">
        <f>'MSAR Data'!AO111</f>
        <v>5096</v>
      </c>
      <c r="G110">
        <f>'MSAR Data'!AP111</f>
        <v>488</v>
      </c>
      <c r="H110">
        <f>'MSAR Data'!AQ111</f>
        <v>7575</v>
      </c>
      <c r="I110">
        <f>'MSAR Data'!AR111</f>
        <v>413</v>
      </c>
      <c r="J110">
        <f>'MSAR Data'!AS111</f>
        <v>374</v>
      </c>
      <c r="K110">
        <f>'MSAR Data'!AT111</f>
        <v>46</v>
      </c>
      <c r="L110">
        <f>'MSAR Data'!AU111</f>
        <v>833</v>
      </c>
      <c r="M110" s="20">
        <f t="shared" si="27"/>
        <v>0.44897959183673469</v>
      </c>
      <c r="N110" s="29">
        <f t="shared" si="30"/>
        <v>0.20743345052737319</v>
      </c>
      <c r="O110" s="29">
        <f t="shared" si="31"/>
        <v>7.3390894819466243E-2</v>
      </c>
      <c r="P110" s="30">
        <f t="shared" si="28"/>
        <v>0.13404255570790696</v>
      </c>
      <c r="Q110" t="s">
        <v>304</v>
      </c>
      <c r="R110" t="s">
        <v>776</v>
      </c>
      <c r="S110" t="s">
        <v>780</v>
      </c>
      <c r="T110" t="s">
        <v>1134</v>
      </c>
      <c r="U110" s="10" t="s">
        <v>1222</v>
      </c>
      <c r="V110" s="34">
        <f t="shared" si="19"/>
        <v>0.20743345052737319</v>
      </c>
      <c r="W110">
        <f t="shared" si="20"/>
        <v>413</v>
      </c>
      <c r="X110" s="34">
        <f t="shared" si="21"/>
        <v>7.3390894819466243E-2</v>
      </c>
      <c r="Y110">
        <f t="shared" si="22"/>
        <v>374</v>
      </c>
      <c r="Z110" s="34">
        <f t="shared" si="23"/>
        <v>0.10996699669966997</v>
      </c>
      <c r="AA110">
        <f t="shared" si="24"/>
        <v>833</v>
      </c>
      <c r="AB110" s="34">
        <f>IF(T110=$T$1,Z110,IF('School List &amp; Interviews'!$F$13='Admission Preferences'!C110,V110,X110))</f>
        <v>7.3390894819466243E-2</v>
      </c>
      <c r="AC110">
        <f>IF(T110=$T$1,AA110,IF('School List &amp; Interviews'!$F$13='Admission Preferences'!C110,W110,Y110))</f>
        <v>374</v>
      </c>
    </row>
    <row r="111" spans="1:29">
      <c r="A111">
        <f t="shared" si="29"/>
        <v>106</v>
      </c>
      <c r="B111" t="s">
        <v>781</v>
      </c>
      <c r="C111" t="s">
        <v>1125</v>
      </c>
      <c r="D111" t="s">
        <v>316</v>
      </c>
      <c r="E111">
        <f>'MSAR Data'!AN112</f>
        <v>340</v>
      </c>
      <c r="F111">
        <f>'MSAR Data'!AO112</f>
        <v>3843</v>
      </c>
      <c r="G111">
        <f>'MSAR Data'!AP112</f>
        <v>5</v>
      </c>
      <c r="H111">
        <f>'MSAR Data'!AQ112</f>
        <v>4188</v>
      </c>
      <c r="I111">
        <f>'MSAR Data'!AR112</f>
        <v>239</v>
      </c>
      <c r="J111">
        <f>'MSAR Data'!AS112</f>
        <v>487</v>
      </c>
      <c r="K111">
        <f>'MSAR Data'!AT112</f>
        <v>0</v>
      </c>
      <c r="L111">
        <f>'MSAR Data'!AU112</f>
        <v>726</v>
      </c>
      <c r="M111" s="20">
        <f t="shared" si="27"/>
        <v>0.67079889807162529</v>
      </c>
      <c r="N111" s="29">
        <f t="shared" si="30"/>
        <v>0.70294117647058818</v>
      </c>
      <c r="O111" s="29">
        <f t="shared" si="31"/>
        <v>0.12672391360915952</v>
      </c>
      <c r="P111" s="30">
        <f t="shared" si="28"/>
        <v>0.5762172628614286</v>
      </c>
      <c r="Q111" t="s">
        <v>304</v>
      </c>
      <c r="R111" t="s">
        <v>785</v>
      </c>
      <c r="S111" t="s">
        <v>788</v>
      </c>
      <c r="T111" t="s">
        <v>1134</v>
      </c>
      <c r="U111" s="10" t="s">
        <v>1222</v>
      </c>
      <c r="V111" s="34">
        <f t="shared" si="19"/>
        <v>0.70294117647058818</v>
      </c>
      <c r="W111">
        <f t="shared" si="20"/>
        <v>239</v>
      </c>
      <c r="X111" s="34">
        <f t="shared" si="21"/>
        <v>0.12672391360915952</v>
      </c>
      <c r="Y111">
        <f t="shared" si="22"/>
        <v>487</v>
      </c>
      <c r="Z111" s="34">
        <f t="shared" si="23"/>
        <v>0.17335243553008595</v>
      </c>
      <c r="AA111">
        <f t="shared" si="24"/>
        <v>726</v>
      </c>
      <c r="AB111" s="34">
        <f>IF(T111=$T$1,Z111,IF('School List &amp; Interviews'!$F$13='Admission Preferences'!C111,V111,X111))</f>
        <v>0.12672391360915952</v>
      </c>
      <c r="AC111">
        <f>IF(T111=$T$1,AA111,IF('School List &amp; Interviews'!$F$13='Admission Preferences'!C111,W111,Y111))</f>
        <v>487</v>
      </c>
    </row>
    <row r="112" spans="1:29">
      <c r="A112">
        <f t="shared" si="29"/>
        <v>107</v>
      </c>
      <c r="B112" t="s">
        <v>789</v>
      </c>
      <c r="C112" t="s">
        <v>1126</v>
      </c>
      <c r="D112" t="s">
        <v>316</v>
      </c>
      <c r="E112">
        <f>'MSAR Data'!AN113</f>
        <v>558</v>
      </c>
      <c r="F112">
        <f>'MSAR Data'!AO113</f>
        <v>2695</v>
      </c>
      <c r="G112">
        <f>'MSAR Data'!AP113</f>
        <v>21</v>
      </c>
      <c r="H112">
        <f>'MSAR Data'!AQ113</f>
        <v>3274</v>
      </c>
      <c r="I112">
        <f>'MSAR Data'!AR113</f>
        <v>406</v>
      </c>
      <c r="J112">
        <f>'MSAR Data'!AS113</f>
        <v>213</v>
      </c>
      <c r="K112">
        <f>'MSAR Data'!AT113</f>
        <v>0</v>
      </c>
      <c r="L112">
        <f>'MSAR Data'!AU113</f>
        <v>619</v>
      </c>
      <c r="M112" s="20">
        <f t="shared" si="27"/>
        <v>0.34410339256865913</v>
      </c>
      <c r="N112" s="29">
        <f t="shared" si="30"/>
        <v>0.72759856630824371</v>
      </c>
      <c r="O112" s="29">
        <f t="shared" si="31"/>
        <v>7.9035250463821899E-2</v>
      </c>
      <c r="P112" s="30">
        <f t="shared" si="28"/>
        <v>0.64856331584442184</v>
      </c>
      <c r="Q112" t="s">
        <v>304</v>
      </c>
      <c r="R112" t="s">
        <v>794</v>
      </c>
      <c r="S112" t="s">
        <v>797</v>
      </c>
      <c r="T112" t="s">
        <v>1134</v>
      </c>
      <c r="U112" s="10" t="s">
        <v>1217</v>
      </c>
      <c r="V112" s="34">
        <f t="shared" si="19"/>
        <v>0.72759856630824371</v>
      </c>
      <c r="W112">
        <f t="shared" si="20"/>
        <v>406</v>
      </c>
      <c r="X112" s="34">
        <f t="shared" si="21"/>
        <v>7.9035250463821899E-2</v>
      </c>
      <c r="Y112">
        <f t="shared" si="22"/>
        <v>213</v>
      </c>
      <c r="Z112" s="34">
        <f t="shared" si="23"/>
        <v>0.18906536346976177</v>
      </c>
      <c r="AA112">
        <f t="shared" si="24"/>
        <v>619</v>
      </c>
      <c r="AB112" s="34">
        <f>IF(T112=$T$1,Z112,IF('School List &amp; Interviews'!$F$13='Admission Preferences'!C112,V112,X112))</f>
        <v>7.9035250463821899E-2</v>
      </c>
      <c r="AC112">
        <f>IF(T112=$T$1,AA112,IF('School List &amp; Interviews'!$F$13='Admission Preferences'!C112,W112,Y112))</f>
        <v>213</v>
      </c>
    </row>
    <row r="113" spans="1:29">
      <c r="A113">
        <f t="shared" si="29"/>
        <v>108</v>
      </c>
      <c r="B113" t="s">
        <v>798</v>
      </c>
      <c r="C113" t="s">
        <v>1127</v>
      </c>
      <c r="D113" t="s">
        <v>316</v>
      </c>
      <c r="E113">
        <f>'MSAR Data'!AN114</f>
        <v>586</v>
      </c>
      <c r="F113">
        <f>'MSAR Data'!AO114</f>
        <v>3082</v>
      </c>
      <c r="G113">
        <f>'MSAR Data'!AP114</f>
        <v>124</v>
      </c>
      <c r="H113">
        <f>'MSAR Data'!AQ114</f>
        <v>3792</v>
      </c>
      <c r="I113">
        <f>'MSAR Data'!AR114</f>
        <v>338</v>
      </c>
      <c r="J113">
        <f>'MSAR Data'!AS114</f>
        <v>219</v>
      </c>
      <c r="K113">
        <f>'MSAR Data'!AT114</f>
        <v>4</v>
      </c>
      <c r="L113">
        <f>'MSAR Data'!AU114</f>
        <v>561</v>
      </c>
      <c r="M113" s="20">
        <f t="shared" si="27"/>
        <v>0.39037433155080214</v>
      </c>
      <c r="N113" s="29">
        <f t="shared" si="30"/>
        <v>0.57679180887372017</v>
      </c>
      <c r="O113" s="29">
        <f t="shared" si="31"/>
        <v>7.1057754704737186E-2</v>
      </c>
      <c r="P113" s="30">
        <f t="shared" si="28"/>
        <v>0.50573405416898298</v>
      </c>
      <c r="Q113" t="s">
        <v>429</v>
      </c>
      <c r="R113" t="s">
        <v>802</v>
      </c>
      <c r="S113" t="s">
        <v>802</v>
      </c>
      <c r="T113" t="s">
        <v>1136</v>
      </c>
      <c r="U113" s="10" t="s">
        <v>1217</v>
      </c>
      <c r="V113" s="34">
        <f t="shared" si="19"/>
        <v>0.57679180887372017</v>
      </c>
      <c r="W113">
        <f t="shared" si="20"/>
        <v>338</v>
      </c>
      <c r="X113" s="34">
        <f t="shared" si="21"/>
        <v>7.1057754704737186E-2</v>
      </c>
      <c r="Y113">
        <f t="shared" si="22"/>
        <v>219</v>
      </c>
      <c r="Z113" s="34">
        <f t="shared" si="23"/>
        <v>0.14794303797468356</v>
      </c>
      <c r="AA113">
        <f t="shared" si="24"/>
        <v>561</v>
      </c>
      <c r="AB113" s="34">
        <f>IF(T113=$T$1,Z113,IF('School List &amp; Interviews'!$F$13='Admission Preferences'!C113,V113,X113))</f>
        <v>7.1057754704737186E-2</v>
      </c>
      <c r="AC113">
        <f>IF(T113=$T$1,AA113,IF('School List &amp; Interviews'!$F$13='Admission Preferences'!C113,W113,Y113))</f>
        <v>219</v>
      </c>
    </row>
    <row r="114" spans="1:29">
      <c r="A114">
        <f t="shared" si="29"/>
        <v>109</v>
      </c>
      <c r="B114" t="s">
        <v>804</v>
      </c>
      <c r="C114" t="s">
        <v>1127</v>
      </c>
      <c r="D114" t="s">
        <v>316</v>
      </c>
      <c r="E114">
        <f>'MSAR Data'!AN115</f>
        <v>519</v>
      </c>
      <c r="F114">
        <f>'MSAR Data'!AO115</f>
        <v>4534</v>
      </c>
      <c r="G114">
        <f>'MSAR Data'!AP115</f>
        <v>64</v>
      </c>
      <c r="H114">
        <f>'MSAR Data'!AQ115</f>
        <v>5117</v>
      </c>
      <c r="I114">
        <f>'MSAR Data'!AR115</f>
        <v>304</v>
      </c>
      <c r="J114">
        <f>'MSAR Data'!AS115</f>
        <v>156</v>
      </c>
      <c r="K114">
        <f>'MSAR Data'!AT115</f>
        <v>0</v>
      </c>
      <c r="L114">
        <f>'MSAR Data'!AU115</f>
        <v>460</v>
      </c>
      <c r="M114" s="20">
        <f t="shared" si="27"/>
        <v>0.33913043478260868</v>
      </c>
      <c r="N114" s="29">
        <f t="shared" si="30"/>
        <v>0.58574181117533719</v>
      </c>
      <c r="O114" s="29">
        <f t="shared" si="31"/>
        <v>3.440670489633877E-2</v>
      </c>
      <c r="P114" s="30">
        <f t="shared" si="28"/>
        <v>0.5513351062789984</v>
      </c>
      <c r="Q114" t="s">
        <v>304</v>
      </c>
      <c r="R114" t="s">
        <v>809</v>
      </c>
      <c r="S114" t="s">
        <v>813</v>
      </c>
      <c r="T114" t="s">
        <v>1136</v>
      </c>
      <c r="U114" s="10" t="s">
        <v>1217</v>
      </c>
      <c r="V114" s="34">
        <f t="shared" si="19"/>
        <v>0.58574181117533719</v>
      </c>
      <c r="W114">
        <f t="shared" si="20"/>
        <v>304</v>
      </c>
      <c r="X114" s="34">
        <f t="shared" si="21"/>
        <v>3.440670489633877E-2</v>
      </c>
      <c r="Y114">
        <f t="shared" si="22"/>
        <v>156</v>
      </c>
      <c r="Z114" s="34">
        <f t="shared" si="23"/>
        <v>8.9896423685753374E-2</v>
      </c>
      <c r="AA114">
        <f t="shared" si="24"/>
        <v>460</v>
      </c>
      <c r="AB114" s="34">
        <f>IF(T114=$T$1,Z114,IF('School List &amp; Interviews'!$F$13='Admission Preferences'!C114,V114,X114))</f>
        <v>3.440670489633877E-2</v>
      </c>
      <c r="AC114">
        <f>IF(T114=$T$1,AA114,IF('School List &amp; Interviews'!$F$13='Admission Preferences'!C114,W114,Y114))</f>
        <v>156</v>
      </c>
    </row>
    <row r="115" spans="1:29">
      <c r="A115">
        <f t="shared" si="29"/>
        <v>110</v>
      </c>
      <c r="B115" t="s">
        <v>814</v>
      </c>
      <c r="C115" t="s">
        <v>265</v>
      </c>
      <c r="D115" t="s">
        <v>316</v>
      </c>
      <c r="E115">
        <f>'MSAR Data'!AN116</f>
        <v>1162</v>
      </c>
      <c r="F115">
        <f>'MSAR Data'!AO116</f>
        <v>4826</v>
      </c>
      <c r="G115">
        <f>'MSAR Data'!AP116</f>
        <v>253</v>
      </c>
      <c r="H115">
        <f>'MSAR Data'!AQ116</f>
        <v>6241</v>
      </c>
      <c r="I115">
        <f>'MSAR Data'!AR116</f>
        <v>247</v>
      </c>
      <c r="J115">
        <f>'MSAR Data'!AS116</f>
        <v>245</v>
      </c>
      <c r="K115">
        <f>'MSAR Data'!AT116</f>
        <v>0</v>
      </c>
      <c r="L115">
        <f>'MSAR Data'!AU116</f>
        <v>492</v>
      </c>
      <c r="M115" s="20">
        <f t="shared" si="27"/>
        <v>0.49796747967479676</v>
      </c>
      <c r="N115" s="29">
        <f t="shared" si="30"/>
        <v>0.21256454388984508</v>
      </c>
      <c r="O115" s="29">
        <f t="shared" si="31"/>
        <v>5.0766680480729381E-2</v>
      </c>
      <c r="P115" s="30">
        <f t="shared" si="28"/>
        <v>0.1617978634091157</v>
      </c>
      <c r="Q115" t="s">
        <v>304</v>
      </c>
      <c r="R115" t="s">
        <v>695</v>
      </c>
      <c r="S115" t="s">
        <v>720</v>
      </c>
      <c r="T115" t="s">
        <v>1134</v>
      </c>
      <c r="U115" s="10" t="s">
        <v>1220</v>
      </c>
      <c r="V115" s="34">
        <f t="shared" si="19"/>
        <v>0.21256454388984508</v>
      </c>
      <c r="W115">
        <f t="shared" si="20"/>
        <v>247</v>
      </c>
      <c r="X115" s="34">
        <f t="shared" si="21"/>
        <v>5.0766680480729381E-2</v>
      </c>
      <c r="Y115">
        <f t="shared" si="22"/>
        <v>245</v>
      </c>
      <c r="Z115" s="34">
        <f t="shared" si="23"/>
        <v>7.8833520269187635E-2</v>
      </c>
      <c r="AA115">
        <f t="shared" si="24"/>
        <v>492</v>
      </c>
      <c r="AB115" s="34">
        <f>IF(T115=$T$1,Z115,IF('School List &amp; Interviews'!$F$13='Admission Preferences'!C115,V115,X115))</f>
        <v>5.0766680480729381E-2</v>
      </c>
      <c r="AC115">
        <f>IF(T115=$T$1,AA115,IF('School List &amp; Interviews'!$F$13='Admission Preferences'!C115,W115,Y115))</f>
        <v>245</v>
      </c>
    </row>
    <row r="116" spans="1:29">
      <c r="A116">
        <f t="shared" si="29"/>
        <v>111</v>
      </c>
      <c r="B116" t="s">
        <v>821</v>
      </c>
      <c r="C116" t="s">
        <v>1093</v>
      </c>
      <c r="D116" t="s">
        <v>316</v>
      </c>
      <c r="E116">
        <f>'MSAR Data'!AN117</f>
        <v>1213</v>
      </c>
      <c r="F116">
        <f>'MSAR Data'!AO117</f>
        <v>3913</v>
      </c>
      <c r="G116">
        <f>'MSAR Data'!AP117</f>
        <v>38</v>
      </c>
      <c r="H116">
        <f>'MSAR Data'!AQ117</f>
        <v>5164</v>
      </c>
      <c r="I116">
        <f>'MSAR Data'!AR117</f>
        <v>542</v>
      </c>
      <c r="J116">
        <f>'MSAR Data'!AS117</f>
        <v>519</v>
      </c>
      <c r="K116">
        <f>'MSAR Data'!AT117</f>
        <v>0</v>
      </c>
      <c r="L116">
        <f>'MSAR Data'!AU117</f>
        <v>1061</v>
      </c>
      <c r="M116" s="20">
        <f t="shared" si="27"/>
        <v>0.4891611687087653</v>
      </c>
      <c r="N116" s="29">
        <f t="shared" si="30"/>
        <v>0.4468260511129431</v>
      </c>
      <c r="O116" s="29">
        <f t="shared" si="31"/>
        <v>0.13263480705341171</v>
      </c>
      <c r="P116" s="30">
        <f t="shared" si="28"/>
        <v>0.31419124405953136</v>
      </c>
      <c r="Q116" t="s">
        <v>304</v>
      </c>
      <c r="R116" t="s">
        <v>824</v>
      </c>
      <c r="S116" t="s">
        <v>823</v>
      </c>
      <c r="T116" t="s">
        <v>1134</v>
      </c>
      <c r="U116" s="10" t="s">
        <v>1217</v>
      </c>
      <c r="V116" s="34">
        <f t="shared" si="19"/>
        <v>0.4468260511129431</v>
      </c>
      <c r="W116">
        <f t="shared" si="20"/>
        <v>542</v>
      </c>
      <c r="X116" s="34">
        <f t="shared" si="21"/>
        <v>0.13263480705341171</v>
      </c>
      <c r="Y116">
        <f t="shared" si="22"/>
        <v>519</v>
      </c>
      <c r="Z116" s="34">
        <f t="shared" si="23"/>
        <v>0.20546088303640589</v>
      </c>
      <c r="AA116">
        <f t="shared" si="24"/>
        <v>1061</v>
      </c>
      <c r="AB116" s="34">
        <f>IF(T116=$T$1,Z116,IF('School List &amp; Interviews'!$F$13='Admission Preferences'!C116,V116,X116))</f>
        <v>0.13263480705341171</v>
      </c>
      <c r="AC116">
        <f>IF(T116=$T$1,AA116,IF('School List &amp; Interviews'!$F$13='Admission Preferences'!C116,W116,Y116))</f>
        <v>519</v>
      </c>
    </row>
    <row r="117" spans="1:29">
      <c r="A117">
        <f t="shared" si="29"/>
        <v>112</v>
      </c>
      <c r="B117" t="s">
        <v>828</v>
      </c>
      <c r="C117" t="s">
        <v>1099</v>
      </c>
      <c r="D117" t="s">
        <v>267</v>
      </c>
      <c r="E117">
        <f>'MSAR Data'!AN118</f>
        <v>2615</v>
      </c>
      <c r="F117">
        <f>'MSAR Data'!AO118</f>
        <v>8663</v>
      </c>
      <c r="G117">
        <f>'MSAR Data'!AP118</f>
        <v>115</v>
      </c>
      <c r="H117">
        <f>'MSAR Data'!AQ118</f>
        <v>11393</v>
      </c>
      <c r="I117">
        <f>'MSAR Data'!AR118</f>
        <v>245</v>
      </c>
      <c r="J117">
        <f>'MSAR Data'!AS118</f>
        <v>289</v>
      </c>
      <c r="K117">
        <f>'MSAR Data'!AT118</f>
        <v>0</v>
      </c>
      <c r="L117">
        <f>'MSAR Data'!AU118</f>
        <v>534</v>
      </c>
      <c r="M117" s="20">
        <f t="shared" si="27"/>
        <v>0.54119850187265917</v>
      </c>
      <c r="N117" s="29">
        <f t="shared" ref="N117:N144" si="32">IFERROR(I117/E117,"")</f>
        <v>9.3690248565965584E-2</v>
      </c>
      <c r="O117" s="29">
        <f t="shared" ref="O117:O144" si="33">IFERROR(J117/F117,"")</f>
        <v>3.3360267805610064E-2</v>
      </c>
      <c r="P117" s="30">
        <f t="shared" si="28"/>
        <v>6.032998076035552E-2</v>
      </c>
      <c r="Q117" t="s">
        <v>304</v>
      </c>
      <c r="R117" t="s">
        <v>832</v>
      </c>
      <c r="S117" t="s">
        <v>22</v>
      </c>
      <c r="T117" t="s">
        <v>1135</v>
      </c>
      <c r="U117" s="10"/>
      <c r="V117" s="34">
        <f t="shared" si="19"/>
        <v>9.3690248565965584E-2</v>
      </c>
      <c r="W117">
        <f t="shared" si="20"/>
        <v>245</v>
      </c>
      <c r="X117" s="34">
        <f t="shared" si="21"/>
        <v>3.3360267805610064E-2</v>
      </c>
      <c r="Y117">
        <f t="shared" si="22"/>
        <v>289</v>
      </c>
      <c r="Z117" s="34">
        <f t="shared" si="23"/>
        <v>4.6870885631528129E-2</v>
      </c>
      <c r="AA117">
        <f t="shared" si="24"/>
        <v>534</v>
      </c>
      <c r="AB117" s="34">
        <f>IF(T117=$T$1,Z117,IF('School List &amp; Interviews'!$F$13='Admission Preferences'!C117,V117,X117))</f>
        <v>4.6870885631528129E-2</v>
      </c>
      <c r="AC117">
        <f>IF(T117=$T$1,AA117,IF('School List &amp; Interviews'!$F$13='Admission Preferences'!C117,W117,Y117))</f>
        <v>534</v>
      </c>
    </row>
    <row r="118" spans="1:29">
      <c r="A118">
        <f t="shared" si="29"/>
        <v>113</v>
      </c>
      <c r="B118" t="s">
        <v>835</v>
      </c>
      <c r="C118" t="s">
        <v>1098</v>
      </c>
      <c r="D118" t="s">
        <v>316</v>
      </c>
      <c r="E118">
        <f>'MSAR Data'!AN119</f>
        <v>1428</v>
      </c>
      <c r="F118">
        <f>'MSAR Data'!AO119</f>
        <v>9129</v>
      </c>
      <c r="G118">
        <f>'MSAR Data'!AP119</f>
        <v>67</v>
      </c>
      <c r="H118">
        <f>'MSAR Data'!AQ119</f>
        <v>10624</v>
      </c>
      <c r="I118">
        <f>'MSAR Data'!AR119</f>
        <v>118</v>
      </c>
      <c r="J118">
        <f>'MSAR Data'!AS119</f>
        <v>335</v>
      </c>
      <c r="K118">
        <f>'MSAR Data'!AT119</f>
        <v>2</v>
      </c>
      <c r="L118">
        <f>'MSAR Data'!AU119</f>
        <v>455</v>
      </c>
      <c r="M118" s="20">
        <f t="shared" ref="M118:M155" si="34">IFERROR(J118/L118,"")</f>
        <v>0.73626373626373631</v>
      </c>
      <c r="N118" s="29">
        <f t="shared" si="32"/>
        <v>8.2633053221288513E-2</v>
      </c>
      <c r="O118" s="29">
        <f t="shared" si="33"/>
        <v>3.6696242742907219E-2</v>
      </c>
      <c r="P118" s="30">
        <f t="shared" ref="P118:P155" si="35">IFERROR(N118-O118,"")</f>
        <v>4.5936810478381294E-2</v>
      </c>
      <c r="Q118" t="s">
        <v>304</v>
      </c>
      <c r="R118" t="s">
        <v>695</v>
      </c>
      <c r="S118" t="s">
        <v>840</v>
      </c>
      <c r="T118" t="s">
        <v>1135</v>
      </c>
      <c r="U118" s="10"/>
      <c r="V118" s="34">
        <f t="shared" si="19"/>
        <v>8.2633053221288513E-2</v>
      </c>
      <c r="W118">
        <f t="shared" si="20"/>
        <v>118</v>
      </c>
      <c r="X118" s="34">
        <f t="shared" si="21"/>
        <v>3.6696242742907219E-2</v>
      </c>
      <c r="Y118">
        <f t="shared" si="22"/>
        <v>335</v>
      </c>
      <c r="Z118" s="34">
        <f t="shared" si="23"/>
        <v>4.2827560240963854E-2</v>
      </c>
      <c r="AA118">
        <f t="shared" si="24"/>
        <v>455</v>
      </c>
      <c r="AB118" s="34">
        <f>IF(T118=$T$1,Z118,IF('School List &amp; Interviews'!$F$13='Admission Preferences'!C118,V118,X118))</f>
        <v>4.2827560240963854E-2</v>
      </c>
      <c r="AC118">
        <f>IF(T118=$T$1,AA118,IF('School List &amp; Interviews'!$F$13='Admission Preferences'!C118,W118,Y118))</f>
        <v>455</v>
      </c>
    </row>
    <row r="119" spans="1:29">
      <c r="A119">
        <f t="shared" si="29"/>
        <v>114</v>
      </c>
      <c r="B119" t="s">
        <v>841</v>
      </c>
      <c r="C119" t="s">
        <v>1112</v>
      </c>
      <c r="D119" t="s">
        <v>316</v>
      </c>
      <c r="E119">
        <f>'MSAR Data'!AN120</f>
        <v>1149</v>
      </c>
      <c r="F119">
        <f>'MSAR Data'!AO120</f>
        <v>5760</v>
      </c>
      <c r="G119">
        <f>'MSAR Data'!AP120</f>
        <v>52</v>
      </c>
      <c r="H119">
        <f>'MSAR Data'!AQ120</f>
        <v>6961</v>
      </c>
      <c r="I119">
        <f>'MSAR Data'!AR120</f>
        <v>485</v>
      </c>
      <c r="J119">
        <f>'MSAR Data'!AS120</f>
        <v>325</v>
      </c>
      <c r="K119">
        <f>'MSAR Data'!AT120</f>
        <v>0</v>
      </c>
      <c r="L119">
        <f>'MSAR Data'!AU120</f>
        <v>810</v>
      </c>
      <c r="M119" s="20">
        <f t="shared" si="34"/>
        <v>0.40123456790123457</v>
      </c>
      <c r="N119" s="29">
        <f t="shared" si="32"/>
        <v>0.42210617928633593</v>
      </c>
      <c r="O119" s="29">
        <f t="shared" si="33"/>
        <v>5.6423611111111112E-2</v>
      </c>
      <c r="P119" s="30">
        <f t="shared" si="35"/>
        <v>0.36568256817522482</v>
      </c>
      <c r="Q119" t="s">
        <v>304</v>
      </c>
      <c r="R119" t="s">
        <v>845</v>
      </c>
      <c r="S119" t="s">
        <v>846</v>
      </c>
      <c r="T119" t="s">
        <v>1134</v>
      </c>
      <c r="U119" s="10" t="s">
        <v>1217</v>
      </c>
      <c r="V119" s="34">
        <f t="shared" si="19"/>
        <v>0.42210617928633593</v>
      </c>
      <c r="W119">
        <f t="shared" si="20"/>
        <v>485</v>
      </c>
      <c r="X119" s="34">
        <f t="shared" si="21"/>
        <v>5.6423611111111112E-2</v>
      </c>
      <c r="Y119">
        <f t="shared" si="22"/>
        <v>325</v>
      </c>
      <c r="Z119" s="34">
        <f t="shared" si="23"/>
        <v>0.1163625915816693</v>
      </c>
      <c r="AA119">
        <f t="shared" si="24"/>
        <v>810</v>
      </c>
      <c r="AB119" s="34">
        <f>IF(T119=$T$1,Z119,IF('School List &amp; Interviews'!$F$13='Admission Preferences'!C119,V119,X119))</f>
        <v>5.6423611111111112E-2</v>
      </c>
      <c r="AC119">
        <f>IF(T119=$T$1,AA119,IF('School List &amp; Interviews'!$F$13='Admission Preferences'!C119,W119,Y119))</f>
        <v>325</v>
      </c>
    </row>
    <row r="120" spans="1:29">
      <c r="A120">
        <f t="shared" si="29"/>
        <v>115</v>
      </c>
      <c r="B120" t="s">
        <v>849</v>
      </c>
      <c r="C120" t="s">
        <v>1128</v>
      </c>
      <c r="D120" t="s">
        <v>316</v>
      </c>
      <c r="E120">
        <f>'MSAR Data'!AN121</f>
        <v>440</v>
      </c>
      <c r="F120">
        <f>'MSAR Data'!AO121</f>
        <v>4</v>
      </c>
      <c r="G120">
        <f>'MSAR Data'!AP121</f>
        <v>2</v>
      </c>
      <c r="H120">
        <f>'MSAR Data'!AQ121</f>
        <v>446</v>
      </c>
      <c r="I120">
        <f>'MSAR Data'!AR121</f>
        <v>271</v>
      </c>
      <c r="J120">
        <f>'MSAR Data'!AS121</f>
        <v>0</v>
      </c>
      <c r="K120">
        <f>'MSAR Data'!AT121</f>
        <v>0</v>
      </c>
      <c r="L120">
        <f>'MSAR Data'!AU121</f>
        <v>271</v>
      </c>
      <c r="M120" s="20">
        <f t="shared" si="34"/>
        <v>0</v>
      </c>
      <c r="N120" s="29">
        <f t="shared" si="32"/>
        <v>0.61590909090909096</v>
      </c>
      <c r="O120" s="29">
        <f t="shared" si="33"/>
        <v>0</v>
      </c>
      <c r="P120" s="30">
        <f t="shared" si="35"/>
        <v>0.61590909090909096</v>
      </c>
      <c r="Q120" t="s">
        <v>299</v>
      </c>
      <c r="S120" t="s">
        <v>853</v>
      </c>
      <c r="T120" t="s">
        <v>1136</v>
      </c>
      <c r="U120" s="10" t="s">
        <v>1222</v>
      </c>
      <c r="V120" s="34">
        <f t="shared" si="19"/>
        <v>0.61590909090909096</v>
      </c>
      <c r="W120">
        <f t="shared" si="20"/>
        <v>271</v>
      </c>
      <c r="X120" s="34">
        <f t="shared" si="21"/>
        <v>0</v>
      </c>
      <c r="Y120">
        <f t="shared" si="22"/>
        <v>0</v>
      </c>
      <c r="Z120" s="34">
        <f t="shared" si="23"/>
        <v>0.6076233183856502</v>
      </c>
      <c r="AA120">
        <f t="shared" si="24"/>
        <v>271</v>
      </c>
      <c r="AB120" s="34">
        <f>IF(T120=$T$1,Z120,IF('School List &amp; Interviews'!$F$13='Admission Preferences'!C120,V120,X120))</f>
        <v>0</v>
      </c>
      <c r="AC120">
        <f>IF(T120=$T$1,AA120,IF('School List &amp; Interviews'!$F$13='Admission Preferences'!C120,W120,Y120))</f>
        <v>0</v>
      </c>
    </row>
    <row r="121" spans="1:29">
      <c r="A121">
        <f t="shared" si="29"/>
        <v>116</v>
      </c>
      <c r="B121" t="s">
        <v>854</v>
      </c>
      <c r="C121" t="s">
        <v>1117</v>
      </c>
      <c r="D121" t="s">
        <v>316</v>
      </c>
      <c r="E121">
        <f>'MSAR Data'!AN122</f>
        <v>720</v>
      </c>
      <c r="F121">
        <f>'MSAR Data'!AO122</f>
        <v>2434</v>
      </c>
      <c r="G121">
        <f>'MSAR Data'!AP122</f>
        <v>2</v>
      </c>
      <c r="H121">
        <f>'MSAR Data'!AQ122</f>
        <v>3156</v>
      </c>
      <c r="I121">
        <f>'MSAR Data'!AR122</f>
        <v>330</v>
      </c>
      <c r="J121">
        <f>'MSAR Data'!AS122</f>
        <v>88</v>
      </c>
      <c r="K121">
        <f>'MSAR Data'!AT122</f>
        <v>0</v>
      </c>
      <c r="L121">
        <f>'MSAR Data'!AU122</f>
        <v>418</v>
      </c>
      <c r="M121" s="20">
        <f t="shared" si="34"/>
        <v>0.21052631578947367</v>
      </c>
      <c r="N121" s="29">
        <f t="shared" si="32"/>
        <v>0.45833333333333331</v>
      </c>
      <c r="O121" s="29">
        <f t="shared" si="33"/>
        <v>3.6154478225143796E-2</v>
      </c>
      <c r="P121" s="30">
        <f t="shared" si="35"/>
        <v>0.42217885510818953</v>
      </c>
      <c r="Q121" t="s">
        <v>304</v>
      </c>
      <c r="R121" t="s">
        <v>860</v>
      </c>
      <c r="S121" t="s">
        <v>856</v>
      </c>
      <c r="T121" t="s">
        <v>1136</v>
      </c>
      <c r="U121" s="10" t="s">
        <v>1217</v>
      </c>
      <c r="V121" s="34">
        <f t="shared" si="19"/>
        <v>0.45833333333333331</v>
      </c>
      <c r="W121">
        <f t="shared" si="20"/>
        <v>330</v>
      </c>
      <c r="X121" s="34">
        <f t="shared" si="21"/>
        <v>3.6154478225143796E-2</v>
      </c>
      <c r="Y121">
        <f t="shared" si="22"/>
        <v>88</v>
      </c>
      <c r="Z121" s="34">
        <f t="shared" si="23"/>
        <v>0.13244613434727504</v>
      </c>
      <c r="AA121">
        <f t="shared" si="24"/>
        <v>418</v>
      </c>
      <c r="AB121" s="34">
        <f>IF(T121=$T$1,Z121,IF('School List &amp; Interviews'!$F$13='Admission Preferences'!C121,V121,X121))</f>
        <v>3.6154478225143796E-2</v>
      </c>
      <c r="AC121">
        <f>IF(T121=$T$1,AA121,IF('School List &amp; Interviews'!$F$13='Admission Preferences'!C121,W121,Y121))</f>
        <v>88</v>
      </c>
    </row>
    <row r="122" spans="1:29">
      <c r="A122">
        <f t="shared" si="29"/>
        <v>117</v>
      </c>
      <c r="B122" t="s">
        <v>865</v>
      </c>
      <c r="C122" t="s">
        <v>1117</v>
      </c>
      <c r="D122" t="s">
        <v>316</v>
      </c>
      <c r="E122">
        <f>'MSAR Data'!AN123</f>
        <v>354</v>
      </c>
      <c r="F122">
        <f>'MSAR Data'!AO123</f>
        <v>1679</v>
      </c>
      <c r="G122">
        <f>'MSAR Data'!AP123</f>
        <v>0</v>
      </c>
      <c r="H122">
        <f>'MSAR Data'!AQ123</f>
        <v>2033</v>
      </c>
      <c r="I122">
        <f>'MSAR Data'!AR123</f>
        <v>90</v>
      </c>
      <c r="J122">
        <f>'MSAR Data'!AS123</f>
        <v>29</v>
      </c>
      <c r="K122">
        <f>'MSAR Data'!AT123</f>
        <v>0</v>
      </c>
      <c r="L122">
        <f>'MSAR Data'!AU123</f>
        <v>119</v>
      </c>
      <c r="M122" s="20">
        <f t="shared" si="34"/>
        <v>0.24369747899159663</v>
      </c>
      <c r="N122" s="29">
        <f t="shared" si="32"/>
        <v>0.25423728813559321</v>
      </c>
      <c r="O122" s="29">
        <f t="shared" si="33"/>
        <v>1.7272185824895772E-2</v>
      </c>
      <c r="P122" s="30">
        <f t="shared" si="35"/>
        <v>0.23696510231069745</v>
      </c>
      <c r="Q122" t="s">
        <v>429</v>
      </c>
      <c r="R122" t="s">
        <v>870</v>
      </c>
      <c r="S122" t="s">
        <v>867</v>
      </c>
      <c r="T122" t="s">
        <v>1136</v>
      </c>
      <c r="U122" s="10" t="s">
        <v>1228</v>
      </c>
      <c r="V122" s="34">
        <f t="shared" si="19"/>
        <v>0.25423728813559321</v>
      </c>
      <c r="W122">
        <f t="shared" si="20"/>
        <v>90</v>
      </c>
      <c r="X122" s="34">
        <f t="shared" si="21"/>
        <v>1.7272185824895772E-2</v>
      </c>
      <c r="Y122">
        <f t="shared" si="22"/>
        <v>29</v>
      </c>
      <c r="Z122" s="34">
        <f t="shared" si="23"/>
        <v>5.8534185932120023E-2</v>
      </c>
      <c r="AA122">
        <f t="shared" si="24"/>
        <v>119</v>
      </c>
      <c r="AB122" s="34">
        <f>IF(T122=$T$1,Z122,IF('School List &amp; Interviews'!$F$13='Admission Preferences'!C122,V122,X122))</f>
        <v>1.7272185824895772E-2</v>
      </c>
      <c r="AC122">
        <f>IF(T122=$T$1,AA122,IF('School List &amp; Interviews'!$F$13='Admission Preferences'!C122,W122,Y122))</f>
        <v>29</v>
      </c>
    </row>
    <row r="123" spans="1:29">
      <c r="A123">
        <f t="shared" si="29"/>
        <v>118</v>
      </c>
      <c r="B123" t="s">
        <v>871</v>
      </c>
      <c r="C123" t="s">
        <v>1101</v>
      </c>
      <c r="D123" t="s">
        <v>316</v>
      </c>
      <c r="E123">
        <f>'MSAR Data'!AN124</f>
        <v>302</v>
      </c>
      <c r="F123">
        <f>'MSAR Data'!AO124</f>
        <v>1584</v>
      </c>
      <c r="G123">
        <f>'MSAR Data'!AP124</f>
        <v>22</v>
      </c>
      <c r="H123">
        <f>'MSAR Data'!AQ124</f>
        <v>1908</v>
      </c>
      <c r="I123">
        <f>'MSAR Data'!AR124</f>
        <v>250</v>
      </c>
      <c r="J123">
        <f>'MSAR Data'!AS124</f>
        <v>150</v>
      </c>
      <c r="K123">
        <f>'MSAR Data'!AT124</f>
        <v>0</v>
      </c>
      <c r="L123">
        <f>'MSAR Data'!AU124</f>
        <v>400</v>
      </c>
      <c r="M123" s="20">
        <f t="shared" si="34"/>
        <v>0.375</v>
      </c>
      <c r="N123" s="29">
        <f t="shared" si="32"/>
        <v>0.82781456953642385</v>
      </c>
      <c r="O123" s="29">
        <f t="shared" si="33"/>
        <v>9.4696969696969696E-2</v>
      </c>
      <c r="P123" s="30">
        <f t="shared" si="35"/>
        <v>0.73311759983945413</v>
      </c>
      <c r="Q123" t="s">
        <v>304</v>
      </c>
      <c r="R123" t="s">
        <v>872</v>
      </c>
      <c r="S123" t="s">
        <v>873</v>
      </c>
      <c r="T123" t="s">
        <v>1136</v>
      </c>
      <c r="U123" s="10" t="s">
        <v>1217</v>
      </c>
      <c r="V123" s="34">
        <f t="shared" ref="V123:V155" si="36">I123/E123</f>
        <v>0.82781456953642385</v>
      </c>
      <c r="W123">
        <f t="shared" ref="W123:W155" si="37">I123</f>
        <v>250</v>
      </c>
      <c r="X123" s="34">
        <f t="shared" ref="X123:X155" si="38">J123/F123</f>
        <v>9.4696969696969696E-2</v>
      </c>
      <c r="Y123">
        <f t="shared" ref="Y123:Y155" si="39">J123</f>
        <v>150</v>
      </c>
      <c r="Z123" s="34">
        <f t="shared" ref="Z123:Z155" si="40">L123/H123</f>
        <v>0.20964360587002095</v>
      </c>
      <c r="AA123">
        <f t="shared" ref="AA123:AA155" si="41">L123</f>
        <v>400</v>
      </c>
      <c r="AB123" s="34">
        <f>IF(T123=$T$1,Z123,IF('School List &amp; Interviews'!$F$13='Admission Preferences'!C123,V123,X123))</f>
        <v>9.4696969696969696E-2</v>
      </c>
      <c r="AC123">
        <f>IF(T123=$T$1,AA123,IF('School List &amp; Interviews'!$F$13='Admission Preferences'!C123,W123,Y123))</f>
        <v>150</v>
      </c>
    </row>
    <row r="124" spans="1:29">
      <c r="A124">
        <f t="shared" si="29"/>
        <v>119</v>
      </c>
      <c r="B124" t="s">
        <v>877</v>
      </c>
      <c r="C124" t="s">
        <v>1109</v>
      </c>
      <c r="D124" t="s">
        <v>316</v>
      </c>
      <c r="E124">
        <f>'MSAR Data'!AN125</f>
        <v>328</v>
      </c>
      <c r="F124">
        <f>'MSAR Data'!AO125</f>
        <v>1299</v>
      </c>
      <c r="G124">
        <f>'MSAR Data'!AP125</f>
        <v>8</v>
      </c>
      <c r="H124">
        <f>'MSAR Data'!AQ125</f>
        <v>1635</v>
      </c>
      <c r="I124">
        <f>'MSAR Data'!AR125</f>
        <v>320</v>
      </c>
      <c r="J124">
        <f>'MSAR Data'!AS125</f>
        <v>50</v>
      </c>
      <c r="K124">
        <f>'MSAR Data'!AT125</f>
        <v>0</v>
      </c>
      <c r="L124">
        <f>'MSAR Data'!AU125</f>
        <v>370</v>
      </c>
      <c r="M124" s="20">
        <f t="shared" si="34"/>
        <v>0.13513513513513514</v>
      </c>
      <c r="N124" s="29">
        <f t="shared" si="32"/>
        <v>0.97560975609756095</v>
      </c>
      <c r="O124" s="29">
        <f t="shared" si="33"/>
        <v>3.8491147036181679E-2</v>
      </c>
      <c r="P124" s="30">
        <f t="shared" si="35"/>
        <v>0.93711860906137923</v>
      </c>
      <c r="Q124" t="s">
        <v>429</v>
      </c>
      <c r="R124" t="s">
        <v>882</v>
      </c>
      <c r="S124" t="s">
        <v>885</v>
      </c>
      <c r="T124" t="s">
        <v>1136</v>
      </c>
      <c r="U124" s="10" t="s">
        <v>1217</v>
      </c>
      <c r="V124" s="34">
        <f t="shared" si="36"/>
        <v>0.97560975609756095</v>
      </c>
      <c r="W124">
        <f t="shared" si="37"/>
        <v>320</v>
      </c>
      <c r="X124" s="34">
        <f t="shared" si="38"/>
        <v>3.8491147036181679E-2</v>
      </c>
      <c r="Y124">
        <f t="shared" si="39"/>
        <v>50</v>
      </c>
      <c r="Z124" s="34">
        <f t="shared" si="40"/>
        <v>0.22629969418960244</v>
      </c>
      <c r="AA124">
        <f t="shared" si="41"/>
        <v>370</v>
      </c>
      <c r="AB124" s="34">
        <f>IF(T124=$T$1,Z124,IF('School List &amp; Interviews'!$F$13='Admission Preferences'!C124,V124,X124))</f>
        <v>3.8491147036181679E-2</v>
      </c>
      <c r="AC124">
        <f>IF(T124=$T$1,AA124,IF('School List &amp; Interviews'!$F$13='Admission Preferences'!C124,W124,Y124))</f>
        <v>50</v>
      </c>
    </row>
    <row r="125" spans="1:29">
      <c r="A125">
        <f t="shared" si="29"/>
        <v>120</v>
      </c>
      <c r="B125" t="s">
        <v>886</v>
      </c>
      <c r="C125" t="s">
        <v>1129</v>
      </c>
      <c r="D125" t="s">
        <v>316</v>
      </c>
      <c r="E125">
        <f>'MSAR Data'!AN126</f>
        <v>245</v>
      </c>
      <c r="F125">
        <f>'MSAR Data'!AO126</f>
        <v>1499</v>
      </c>
      <c r="G125">
        <f>'MSAR Data'!AP126</f>
        <v>23</v>
      </c>
      <c r="H125">
        <f>'MSAR Data'!AQ126</f>
        <v>1767</v>
      </c>
      <c r="I125">
        <f>'MSAR Data'!AR126</f>
        <v>196</v>
      </c>
      <c r="J125">
        <f>'MSAR Data'!AS126</f>
        <v>40</v>
      </c>
      <c r="K125">
        <f>'MSAR Data'!AT126</f>
        <v>1</v>
      </c>
      <c r="L125">
        <f>'MSAR Data'!AU126</f>
        <v>237</v>
      </c>
      <c r="M125" s="20">
        <f t="shared" si="34"/>
        <v>0.16877637130801687</v>
      </c>
      <c r="N125" s="29">
        <f t="shared" si="32"/>
        <v>0.8</v>
      </c>
      <c r="O125" s="29">
        <f t="shared" si="33"/>
        <v>2.6684456304202801E-2</v>
      </c>
      <c r="P125" s="30">
        <f t="shared" si="35"/>
        <v>0.77331554369579725</v>
      </c>
      <c r="Q125" t="s">
        <v>429</v>
      </c>
      <c r="R125" t="s">
        <v>890</v>
      </c>
      <c r="S125" t="s">
        <v>891</v>
      </c>
      <c r="T125" t="s">
        <v>1136</v>
      </c>
      <c r="U125" s="10" t="s">
        <v>1217</v>
      </c>
      <c r="V125" s="34">
        <f t="shared" si="36"/>
        <v>0.8</v>
      </c>
      <c r="W125">
        <f t="shared" si="37"/>
        <v>196</v>
      </c>
      <c r="X125" s="34">
        <f t="shared" si="38"/>
        <v>2.6684456304202801E-2</v>
      </c>
      <c r="Y125">
        <f t="shared" si="39"/>
        <v>40</v>
      </c>
      <c r="Z125" s="34">
        <f t="shared" si="40"/>
        <v>0.13412563667232597</v>
      </c>
      <c r="AA125">
        <f t="shared" si="41"/>
        <v>237</v>
      </c>
      <c r="AB125" s="34">
        <f>IF(T125=$T$1,Z125,IF('School List &amp; Interviews'!$F$13='Admission Preferences'!C125,V125,X125))</f>
        <v>2.6684456304202801E-2</v>
      </c>
      <c r="AC125">
        <f>IF(T125=$T$1,AA125,IF('School List &amp; Interviews'!$F$13='Admission Preferences'!C125,W125,Y125))</f>
        <v>40</v>
      </c>
    </row>
    <row r="126" spans="1:29">
      <c r="A126">
        <f t="shared" si="29"/>
        <v>121</v>
      </c>
      <c r="B126" t="s">
        <v>895</v>
      </c>
      <c r="C126" t="s">
        <v>1094</v>
      </c>
      <c r="D126" t="s">
        <v>316</v>
      </c>
      <c r="E126">
        <f>'MSAR Data'!AN127</f>
        <v>1203</v>
      </c>
      <c r="F126">
        <f>'MSAR Data'!AO127</f>
        <v>5024</v>
      </c>
      <c r="G126">
        <f>'MSAR Data'!AP127</f>
        <v>259</v>
      </c>
      <c r="H126">
        <f>'MSAR Data'!AQ127</f>
        <v>6486</v>
      </c>
      <c r="I126">
        <f>'MSAR Data'!AR127</f>
        <v>475</v>
      </c>
      <c r="J126">
        <f>'MSAR Data'!AS127</f>
        <v>143</v>
      </c>
      <c r="K126">
        <f>'MSAR Data'!AT127</f>
        <v>0</v>
      </c>
      <c r="L126">
        <f>'MSAR Data'!AU127</f>
        <v>618</v>
      </c>
      <c r="M126" s="20">
        <f t="shared" si="34"/>
        <v>0.2313915857605178</v>
      </c>
      <c r="N126" s="29">
        <f t="shared" si="32"/>
        <v>0.3948462177888612</v>
      </c>
      <c r="O126" s="29">
        <f t="shared" si="33"/>
        <v>2.8463375796178345E-2</v>
      </c>
      <c r="P126" s="30">
        <f t="shared" si="35"/>
        <v>0.36638284199268284</v>
      </c>
      <c r="Q126" t="s">
        <v>304</v>
      </c>
      <c r="R126" s="19" t="s">
        <v>897</v>
      </c>
      <c r="S126" t="s">
        <v>720</v>
      </c>
      <c r="T126" t="s">
        <v>1136</v>
      </c>
      <c r="U126" s="10" t="s">
        <v>1234</v>
      </c>
      <c r="V126" s="34">
        <f t="shared" si="36"/>
        <v>0.3948462177888612</v>
      </c>
      <c r="W126">
        <f t="shared" si="37"/>
        <v>475</v>
      </c>
      <c r="X126" s="34">
        <f t="shared" si="38"/>
        <v>2.8463375796178345E-2</v>
      </c>
      <c r="Y126">
        <f t="shared" si="39"/>
        <v>143</v>
      </c>
      <c r="Z126" s="34">
        <f t="shared" si="40"/>
        <v>9.5282146160962075E-2</v>
      </c>
      <c r="AA126">
        <f t="shared" si="41"/>
        <v>618</v>
      </c>
      <c r="AB126" s="34">
        <f>IF(T126=$T$1,Z126,IF('School List &amp; Interviews'!$F$13='Admission Preferences'!C126,V126,X126))</f>
        <v>2.8463375796178345E-2</v>
      </c>
      <c r="AC126">
        <f>IF(T126=$T$1,AA126,IF('School List &amp; Interviews'!$F$13='Admission Preferences'!C126,W126,Y126))</f>
        <v>143</v>
      </c>
    </row>
    <row r="127" spans="1:29">
      <c r="A127">
        <f t="shared" si="29"/>
        <v>122</v>
      </c>
      <c r="B127" t="s">
        <v>900</v>
      </c>
      <c r="C127" t="s">
        <v>1130</v>
      </c>
      <c r="D127" t="s">
        <v>316</v>
      </c>
      <c r="E127">
        <f>'MSAR Data'!AN128</f>
        <v>114</v>
      </c>
      <c r="F127">
        <f>'MSAR Data'!AO128</f>
        <v>1948</v>
      </c>
      <c r="G127">
        <f>'MSAR Data'!AP128</f>
        <v>1</v>
      </c>
      <c r="H127">
        <f>'MSAR Data'!AQ128</f>
        <v>2063</v>
      </c>
      <c r="I127">
        <f>'MSAR Data'!AR128</f>
        <v>54</v>
      </c>
      <c r="J127">
        <f>'MSAR Data'!AS128</f>
        <v>125</v>
      </c>
      <c r="K127">
        <f>'MSAR Data'!AT128</f>
        <v>0</v>
      </c>
      <c r="L127">
        <f>'MSAR Data'!AU128</f>
        <v>179</v>
      </c>
      <c r="M127" s="20">
        <f t="shared" si="34"/>
        <v>0.6983240223463687</v>
      </c>
      <c r="N127" s="29">
        <f t="shared" si="32"/>
        <v>0.47368421052631576</v>
      </c>
      <c r="O127" s="29">
        <f t="shared" si="33"/>
        <v>6.4168377823408618E-2</v>
      </c>
      <c r="P127" s="30">
        <f t="shared" si="35"/>
        <v>0.40951583270290715</v>
      </c>
      <c r="Q127" t="s">
        <v>304</v>
      </c>
      <c r="R127" t="s">
        <v>904</v>
      </c>
      <c r="S127" t="s">
        <v>904</v>
      </c>
      <c r="T127" t="s">
        <v>1136</v>
      </c>
      <c r="U127" s="10" t="s">
        <v>1217</v>
      </c>
      <c r="V127" s="34">
        <f t="shared" si="36"/>
        <v>0.47368421052631576</v>
      </c>
      <c r="W127">
        <f t="shared" si="37"/>
        <v>54</v>
      </c>
      <c r="X127" s="34">
        <f t="shared" si="38"/>
        <v>6.4168377823408618E-2</v>
      </c>
      <c r="Y127">
        <f t="shared" si="39"/>
        <v>125</v>
      </c>
      <c r="Z127" s="34">
        <f t="shared" si="40"/>
        <v>8.6766844401357249E-2</v>
      </c>
      <c r="AA127">
        <f t="shared" si="41"/>
        <v>179</v>
      </c>
      <c r="AB127" s="34">
        <f>IF(T127=$T$1,Z127,IF('School List &amp; Interviews'!$F$13='Admission Preferences'!C127,V127,X127))</f>
        <v>6.4168377823408618E-2</v>
      </c>
      <c r="AC127">
        <f>IF(T127=$T$1,AA127,IF('School List &amp; Interviews'!$F$13='Admission Preferences'!C127,W127,Y127))</f>
        <v>125</v>
      </c>
    </row>
    <row r="128" spans="1:29">
      <c r="A128">
        <f t="shared" si="29"/>
        <v>123</v>
      </c>
      <c r="B128" t="s">
        <v>908</v>
      </c>
      <c r="C128" t="s">
        <v>1131</v>
      </c>
      <c r="D128" t="s">
        <v>316</v>
      </c>
      <c r="E128">
        <f>'MSAR Data'!AN129</f>
        <v>446</v>
      </c>
      <c r="F128">
        <f>'MSAR Data'!AO129</f>
        <v>2299</v>
      </c>
      <c r="G128">
        <f>'MSAR Data'!AP129</f>
        <v>14</v>
      </c>
      <c r="H128">
        <f>'MSAR Data'!AQ129</f>
        <v>2759</v>
      </c>
      <c r="I128">
        <f>'MSAR Data'!AR129</f>
        <v>276</v>
      </c>
      <c r="J128">
        <f>'MSAR Data'!AS129</f>
        <v>21</v>
      </c>
      <c r="K128">
        <f>'MSAR Data'!AT129</f>
        <v>0</v>
      </c>
      <c r="L128">
        <f>'MSAR Data'!AU129</f>
        <v>297</v>
      </c>
      <c r="M128" s="20">
        <f t="shared" si="34"/>
        <v>7.0707070707070704E-2</v>
      </c>
      <c r="N128" s="29">
        <f t="shared" si="32"/>
        <v>0.6188340807174888</v>
      </c>
      <c r="O128" s="29">
        <f t="shared" si="33"/>
        <v>9.1344062635928657E-3</v>
      </c>
      <c r="P128" s="30">
        <f t="shared" si="35"/>
        <v>0.60969967445389595</v>
      </c>
      <c r="Q128" t="s">
        <v>304</v>
      </c>
      <c r="R128" t="s">
        <v>912</v>
      </c>
      <c r="S128" t="s">
        <v>915</v>
      </c>
      <c r="T128" t="s">
        <v>1136</v>
      </c>
      <c r="U128" s="10" t="s">
        <v>1235</v>
      </c>
      <c r="V128" s="34">
        <f t="shared" si="36"/>
        <v>0.6188340807174888</v>
      </c>
      <c r="W128">
        <f t="shared" si="37"/>
        <v>276</v>
      </c>
      <c r="X128" s="34">
        <f t="shared" si="38"/>
        <v>9.1344062635928657E-3</v>
      </c>
      <c r="Y128">
        <f t="shared" si="39"/>
        <v>21</v>
      </c>
      <c r="Z128" s="34">
        <f t="shared" si="40"/>
        <v>0.1076476984414643</v>
      </c>
      <c r="AA128">
        <f t="shared" si="41"/>
        <v>297</v>
      </c>
      <c r="AB128" s="34">
        <f>IF(T128=$T$1,Z128,IF('School List &amp; Interviews'!$F$13='Admission Preferences'!C128,V128,X128))</f>
        <v>9.1344062635928657E-3</v>
      </c>
      <c r="AC128">
        <f>IF(T128=$T$1,AA128,IF('School List &amp; Interviews'!$F$13='Admission Preferences'!C128,W128,Y128))</f>
        <v>21</v>
      </c>
    </row>
    <row r="129" spans="1:29">
      <c r="A129">
        <f t="shared" si="29"/>
        <v>124</v>
      </c>
      <c r="B129" t="s">
        <v>916</v>
      </c>
      <c r="C129" t="s">
        <v>1102</v>
      </c>
      <c r="D129" t="s">
        <v>267</v>
      </c>
      <c r="E129">
        <f>'MSAR Data'!AN130</f>
        <v>995</v>
      </c>
      <c r="F129">
        <f>'MSAR Data'!AO130</f>
        <v>7148</v>
      </c>
      <c r="G129">
        <f>'MSAR Data'!AP130</f>
        <v>457</v>
      </c>
      <c r="H129">
        <f>'MSAR Data'!AQ130</f>
        <v>8600</v>
      </c>
      <c r="I129">
        <f>'MSAR Data'!AR130</f>
        <v>259</v>
      </c>
      <c r="J129">
        <f>'MSAR Data'!AS130</f>
        <v>637</v>
      </c>
      <c r="K129">
        <f>'MSAR Data'!AT130</f>
        <v>17</v>
      </c>
      <c r="L129">
        <f>'MSAR Data'!AU130</f>
        <v>913</v>
      </c>
      <c r="M129" s="20">
        <f t="shared" si="34"/>
        <v>0.6976998904709748</v>
      </c>
      <c r="N129" s="29">
        <f t="shared" si="32"/>
        <v>0.26030150753768844</v>
      </c>
      <c r="O129" s="29">
        <f t="shared" si="33"/>
        <v>8.9115836597649697E-2</v>
      </c>
      <c r="P129" s="30">
        <f t="shared" si="35"/>
        <v>0.17118567094003873</v>
      </c>
      <c r="Q129" t="s">
        <v>304</v>
      </c>
      <c r="R129" t="s">
        <v>398</v>
      </c>
      <c r="S129" t="s">
        <v>22</v>
      </c>
      <c r="T129" t="s">
        <v>1135</v>
      </c>
      <c r="U129" s="10"/>
      <c r="V129" s="34">
        <f t="shared" si="36"/>
        <v>0.26030150753768844</v>
      </c>
      <c r="W129">
        <f t="shared" si="37"/>
        <v>259</v>
      </c>
      <c r="X129" s="34">
        <f t="shared" si="38"/>
        <v>8.9115836597649697E-2</v>
      </c>
      <c r="Y129">
        <f t="shared" si="39"/>
        <v>637</v>
      </c>
      <c r="Z129" s="34">
        <f t="shared" si="40"/>
        <v>0.10616279069767443</v>
      </c>
      <c r="AA129">
        <f t="shared" si="41"/>
        <v>913</v>
      </c>
      <c r="AB129" s="34">
        <f>IF(T129=$T$1,Z129,IF('School List &amp; Interviews'!$F$13='Admission Preferences'!C129,V129,X129))</f>
        <v>0.10616279069767443</v>
      </c>
      <c r="AC129">
        <f>IF(T129=$T$1,AA129,IF('School List &amp; Interviews'!$F$13='Admission Preferences'!C129,W129,Y129))</f>
        <v>913</v>
      </c>
    </row>
    <row r="130" spans="1:29">
      <c r="A130">
        <f t="shared" si="29"/>
        <v>125</v>
      </c>
      <c r="B130" t="s">
        <v>920</v>
      </c>
      <c r="C130" t="s">
        <v>1091</v>
      </c>
      <c r="D130" t="s">
        <v>267</v>
      </c>
      <c r="E130">
        <f>'MSAR Data'!AN131</f>
        <v>1464</v>
      </c>
      <c r="F130">
        <f>'MSAR Data'!AO131</f>
        <v>5046</v>
      </c>
      <c r="G130">
        <f>'MSAR Data'!AP131</f>
        <v>41</v>
      </c>
      <c r="H130">
        <f>'MSAR Data'!AQ131</f>
        <v>6551</v>
      </c>
      <c r="I130">
        <f>'MSAR Data'!AR131</f>
        <v>164</v>
      </c>
      <c r="J130">
        <f>'MSAR Data'!AS131</f>
        <v>536</v>
      </c>
      <c r="K130">
        <f>'MSAR Data'!AT131</f>
        <v>11</v>
      </c>
      <c r="L130">
        <f>'MSAR Data'!AU131</f>
        <v>711</v>
      </c>
      <c r="M130" s="20">
        <f t="shared" si="34"/>
        <v>0.75386779184247543</v>
      </c>
      <c r="N130" s="29">
        <f t="shared" si="32"/>
        <v>0.11202185792349727</v>
      </c>
      <c r="O130" s="29">
        <f t="shared" si="33"/>
        <v>0.10622275069361871</v>
      </c>
      <c r="P130" s="30">
        <f t="shared" si="35"/>
        <v>5.7991072298785584E-3</v>
      </c>
      <c r="Q130" t="s">
        <v>304</v>
      </c>
      <c r="R130" t="s">
        <v>922</v>
      </c>
      <c r="S130" t="s">
        <v>22</v>
      </c>
      <c r="T130" t="s">
        <v>1135</v>
      </c>
      <c r="U130" s="10"/>
      <c r="V130" s="34">
        <f t="shared" si="36"/>
        <v>0.11202185792349727</v>
      </c>
      <c r="W130">
        <f t="shared" si="37"/>
        <v>164</v>
      </c>
      <c r="X130" s="34">
        <f t="shared" si="38"/>
        <v>0.10622275069361871</v>
      </c>
      <c r="Y130">
        <f t="shared" si="39"/>
        <v>536</v>
      </c>
      <c r="Z130" s="34">
        <f t="shared" si="40"/>
        <v>0.10853304838955885</v>
      </c>
      <c r="AA130">
        <f t="shared" si="41"/>
        <v>711</v>
      </c>
      <c r="AB130" s="34">
        <f>IF(T130=$T$1,Z130,IF('School List &amp; Interviews'!$F$13='Admission Preferences'!C130,V130,X130))</f>
        <v>0.10853304838955885</v>
      </c>
      <c r="AC130">
        <f>IF(T130=$T$1,AA130,IF('School List &amp; Interviews'!$F$13='Admission Preferences'!C130,W130,Y130))</f>
        <v>711</v>
      </c>
    </row>
    <row r="131" spans="1:29">
      <c r="A131">
        <f t="shared" si="29"/>
        <v>126</v>
      </c>
      <c r="B131" t="s">
        <v>926</v>
      </c>
      <c r="C131" t="s">
        <v>1120</v>
      </c>
      <c r="D131" t="s">
        <v>316</v>
      </c>
      <c r="E131">
        <f>'MSAR Data'!AN132</f>
        <v>536</v>
      </c>
      <c r="F131">
        <f>'MSAR Data'!AO132</f>
        <v>1292</v>
      </c>
      <c r="G131">
        <f>'MSAR Data'!AP132</f>
        <v>2</v>
      </c>
      <c r="H131">
        <f>'MSAR Data'!AQ132</f>
        <v>1830</v>
      </c>
      <c r="I131">
        <f>'MSAR Data'!AR132</f>
        <v>189</v>
      </c>
      <c r="J131">
        <f>'MSAR Data'!AS132</f>
        <v>14</v>
      </c>
      <c r="K131">
        <f>'MSAR Data'!AT132</f>
        <v>0</v>
      </c>
      <c r="L131">
        <f>'MSAR Data'!AU132</f>
        <v>203</v>
      </c>
      <c r="M131" s="20">
        <f t="shared" si="34"/>
        <v>6.8965517241379309E-2</v>
      </c>
      <c r="N131" s="29">
        <f t="shared" si="32"/>
        <v>0.35261194029850745</v>
      </c>
      <c r="O131" s="29">
        <f t="shared" si="33"/>
        <v>1.0835913312693499E-2</v>
      </c>
      <c r="P131" s="30">
        <f t="shared" si="35"/>
        <v>0.34177602698581394</v>
      </c>
      <c r="Q131" t="s">
        <v>304</v>
      </c>
      <c r="R131" t="s">
        <v>935</v>
      </c>
      <c r="S131" t="s">
        <v>935</v>
      </c>
      <c r="T131" t="s">
        <v>1136</v>
      </c>
      <c r="U131" s="10" t="s">
        <v>1236</v>
      </c>
      <c r="V131" s="34">
        <f t="shared" si="36"/>
        <v>0.35261194029850745</v>
      </c>
      <c r="W131">
        <f t="shared" si="37"/>
        <v>189</v>
      </c>
      <c r="X131" s="34">
        <f t="shared" si="38"/>
        <v>1.0835913312693499E-2</v>
      </c>
      <c r="Y131">
        <f t="shared" si="39"/>
        <v>14</v>
      </c>
      <c r="Z131" s="34">
        <f t="shared" si="40"/>
        <v>0.11092896174863388</v>
      </c>
      <c r="AA131">
        <f t="shared" si="41"/>
        <v>203</v>
      </c>
      <c r="AB131" s="34">
        <f>IF(T131=$T$1,Z131,IF('School List &amp; Interviews'!$F$13='Admission Preferences'!C131,V131,X131))</f>
        <v>1.0835913312693499E-2</v>
      </c>
      <c r="AC131">
        <f>IF(T131=$T$1,AA131,IF('School List &amp; Interviews'!$F$13='Admission Preferences'!C131,W131,Y131))</f>
        <v>14</v>
      </c>
    </row>
    <row r="132" spans="1:29">
      <c r="A132">
        <f t="shared" si="29"/>
        <v>127</v>
      </c>
      <c r="B132" t="s">
        <v>928</v>
      </c>
      <c r="C132" t="s">
        <v>1114</v>
      </c>
      <c r="D132" t="s">
        <v>316</v>
      </c>
      <c r="E132">
        <f>'MSAR Data'!AN133</f>
        <v>556</v>
      </c>
      <c r="F132">
        <f>'MSAR Data'!AO133</f>
        <v>2565</v>
      </c>
      <c r="G132">
        <f>'MSAR Data'!AP133</f>
        <v>4</v>
      </c>
      <c r="H132">
        <f>'MSAR Data'!AQ133</f>
        <v>3125</v>
      </c>
      <c r="I132">
        <f>'MSAR Data'!AR133</f>
        <v>336</v>
      </c>
      <c r="J132">
        <f>'MSAR Data'!AS133</f>
        <v>124</v>
      </c>
      <c r="K132">
        <f>'MSAR Data'!AT133</f>
        <v>0</v>
      </c>
      <c r="L132">
        <f>'MSAR Data'!AU133</f>
        <v>460</v>
      </c>
      <c r="M132" s="20">
        <f t="shared" si="34"/>
        <v>0.26956521739130435</v>
      </c>
      <c r="N132" s="29">
        <f t="shared" si="32"/>
        <v>0.60431654676258995</v>
      </c>
      <c r="O132" s="29">
        <f t="shared" si="33"/>
        <v>4.8343079922027292E-2</v>
      </c>
      <c r="P132" s="30">
        <f t="shared" si="35"/>
        <v>0.5559734668405627</v>
      </c>
      <c r="Q132" t="s">
        <v>304</v>
      </c>
      <c r="R132" t="s">
        <v>938</v>
      </c>
      <c r="S132" t="s">
        <v>940</v>
      </c>
      <c r="T132" t="s">
        <v>1136</v>
      </c>
      <c r="U132" s="10" t="s">
        <v>1237</v>
      </c>
      <c r="V132" s="34">
        <f t="shared" si="36"/>
        <v>0.60431654676258995</v>
      </c>
      <c r="W132">
        <f t="shared" si="37"/>
        <v>336</v>
      </c>
      <c r="X132" s="34">
        <f t="shared" si="38"/>
        <v>4.8343079922027292E-2</v>
      </c>
      <c r="Y132">
        <f t="shared" si="39"/>
        <v>124</v>
      </c>
      <c r="Z132" s="34">
        <f t="shared" si="40"/>
        <v>0.1472</v>
      </c>
      <c r="AA132">
        <f t="shared" si="41"/>
        <v>460</v>
      </c>
      <c r="AB132" s="34">
        <f>IF(T132=$T$1,Z132,IF('School List &amp; Interviews'!$F$13='Admission Preferences'!C132,V132,X132))</f>
        <v>4.8343079922027292E-2</v>
      </c>
      <c r="AC132">
        <f>IF(T132=$T$1,AA132,IF('School List &amp; Interviews'!$F$13='Admission Preferences'!C132,W132,Y132))</f>
        <v>124</v>
      </c>
    </row>
    <row r="133" spans="1:29">
      <c r="A133">
        <f t="shared" si="29"/>
        <v>128</v>
      </c>
      <c r="B133" t="s">
        <v>930</v>
      </c>
      <c r="C133" t="s">
        <v>1114</v>
      </c>
      <c r="D133" t="s">
        <v>316</v>
      </c>
      <c r="E133">
        <f>'MSAR Data'!AN134</f>
        <v>614</v>
      </c>
      <c r="F133">
        <f>'MSAR Data'!AO134</f>
        <v>3224</v>
      </c>
      <c r="G133">
        <f>'MSAR Data'!AP134</f>
        <v>6</v>
      </c>
      <c r="H133">
        <f>'MSAR Data'!AQ134</f>
        <v>3844</v>
      </c>
      <c r="I133">
        <f>'MSAR Data'!AR134</f>
        <v>217</v>
      </c>
      <c r="J133">
        <f>'MSAR Data'!AS134</f>
        <v>103</v>
      </c>
      <c r="K133">
        <f>'MSAR Data'!AT134</f>
        <v>0</v>
      </c>
      <c r="L133">
        <f>'MSAR Data'!AU134</f>
        <v>320</v>
      </c>
      <c r="M133" s="20">
        <f t="shared" si="34"/>
        <v>0.32187500000000002</v>
      </c>
      <c r="N133" s="29">
        <f t="shared" si="32"/>
        <v>0.3534201954397394</v>
      </c>
      <c r="O133" s="29">
        <f t="shared" si="33"/>
        <v>3.1947890818858564E-2</v>
      </c>
      <c r="P133" s="30">
        <f t="shared" si="35"/>
        <v>0.32147230462088083</v>
      </c>
      <c r="Q133" t="s">
        <v>304</v>
      </c>
      <c r="R133" t="s">
        <v>941</v>
      </c>
      <c r="S133" t="s">
        <v>944</v>
      </c>
      <c r="T133" t="s">
        <v>1134</v>
      </c>
      <c r="U133" s="10" t="s">
        <v>1238</v>
      </c>
      <c r="V133" s="34">
        <f t="shared" si="36"/>
        <v>0.3534201954397394</v>
      </c>
      <c r="W133">
        <f t="shared" si="37"/>
        <v>217</v>
      </c>
      <c r="X133" s="34">
        <f t="shared" si="38"/>
        <v>3.1947890818858564E-2</v>
      </c>
      <c r="Y133">
        <f t="shared" si="39"/>
        <v>103</v>
      </c>
      <c r="Z133" s="34">
        <f t="shared" si="40"/>
        <v>8.3246618106139439E-2</v>
      </c>
      <c r="AA133">
        <f t="shared" si="41"/>
        <v>320</v>
      </c>
      <c r="AB133" s="34">
        <f>IF(T133=$T$1,Z133,IF('School List &amp; Interviews'!$F$13='Admission Preferences'!C133,V133,X133))</f>
        <v>3.1947890818858564E-2</v>
      </c>
      <c r="AC133">
        <f>IF(T133=$T$1,AA133,IF('School List &amp; Interviews'!$F$13='Admission Preferences'!C133,W133,Y133))</f>
        <v>103</v>
      </c>
    </row>
    <row r="134" spans="1:29">
      <c r="A134">
        <f t="shared" si="29"/>
        <v>129</v>
      </c>
      <c r="B134" t="s">
        <v>932</v>
      </c>
      <c r="C134" t="s">
        <v>1132</v>
      </c>
      <c r="D134" t="s">
        <v>316</v>
      </c>
      <c r="E134">
        <f>'MSAR Data'!AN135</f>
        <v>140</v>
      </c>
      <c r="F134">
        <f>'MSAR Data'!AO135</f>
        <v>858</v>
      </c>
      <c r="G134">
        <f>'MSAR Data'!AP135</f>
        <v>6</v>
      </c>
      <c r="H134">
        <f>'MSAR Data'!AQ135</f>
        <v>1004</v>
      </c>
      <c r="I134">
        <f>'MSAR Data'!AR135</f>
        <v>126</v>
      </c>
      <c r="J134">
        <f>'MSAR Data'!AS135</f>
        <v>101</v>
      </c>
      <c r="K134">
        <f>'MSAR Data'!AT135</f>
        <v>0</v>
      </c>
      <c r="L134">
        <f>'MSAR Data'!AU135</f>
        <v>227</v>
      </c>
      <c r="M134" s="20">
        <f t="shared" si="34"/>
        <v>0.44493392070484583</v>
      </c>
      <c r="N134" s="29">
        <f t="shared" si="32"/>
        <v>0.9</v>
      </c>
      <c r="O134" s="29">
        <f t="shared" si="33"/>
        <v>0.11771561771561771</v>
      </c>
      <c r="P134" s="30">
        <f t="shared" si="35"/>
        <v>0.78228438228438235</v>
      </c>
      <c r="Q134" t="s">
        <v>429</v>
      </c>
      <c r="R134" t="s">
        <v>947</v>
      </c>
      <c r="S134" t="s">
        <v>948</v>
      </c>
      <c r="T134" t="s">
        <v>1136</v>
      </c>
      <c r="U134" s="10" t="s">
        <v>1228</v>
      </c>
      <c r="V134" s="34">
        <f t="shared" si="36"/>
        <v>0.9</v>
      </c>
      <c r="W134">
        <f t="shared" si="37"/>
        <v>126</v>
      </c>
      <c r="X134" s="34">
        <f t="shared" si="38"/>
        <v>0.11771561771561771</v>
      </c>
      <c r="Y134">
        <f t="shared" si="39"/>
        <v>101</v>
      </c>
      <c r="Z134" s="34">
        <f t="shared" si="40"/>
        <v>0.22609561752988047</v>
      </c>
      <c r="AA134">
        <f t="shared" si="41"/>
        <v>227</v>
      </c>
      <c r="AB134" s="34">
        <f>IF(T134=$T$1,Z134,IF('School List &amp; Interviews'!$F$13='Admission Preferences'!C134,V134,X134))</f>
        <v>0.11771561771561771</v>
      </c>
      <c r="AC134">
        <f>IF(T134=$T$1,AA134,IF('School List &amp; Interviews'!$F$13='Admission Preferences'!C134,W134,Y134))</f>
        <v>101</v>
      </c>
    </row>
    <row r="135" spans="1:29">
      <c r="A135">
        <f t="shared" si="29"/>
        <v>130</v>
      </c>
      <c r="B135" t="s">
        <v>933</v>
      </c>
      <c r="C135" t="s">
        <v>1103</v>
      </c>
      <c r="D135" t="s">
        <v>316</v>
      </c>
      <c r="E135">
        <f>'MSAR Data'!AN136</f>
        <v>870</v>
      </c>
      <c r="F135">
        <f>'MSAR Data'!AO136</f>
        <v>2176</v>
      </c>
      <c r="G135">
        <f>'MSAR Data'!AP136</f>
        <v>3</v>
      </c>
      <c r="H135">
        <f>'MSAR Data'!AQ136</f>
        <v>3049</v>
      </c>
      <c r="I135">
        <f>'MSAR Data'!AR136</f>
        <v>353</v>
      </c>
      <c r="J135">
        <f>'MSAR Data'!AS136</f>
        <v>43</v>
      </c>
      <c r="K135">
        <f>'MSAR Data'!AT136</f>
        <v>0</v>
      </c>
      <c r="L135">
        <f>'MSAR Data'!AU136</f>
        <v>396</v>
      </c>
      <c r="M135" s="20">
        <f t="shared" si="34"/>
        <v>0.10858585858585859</v>
      </c>
      <c r="N135" s="29">
        <f t="shared" si="32"/>
        <v>0.40574712643678162</v>
      </c>
      <c r="O135" s="29">
        <f t="shared" si="33"/>
        <v>1.9761029411764705E-2</v>
      </c>
      <c r="P135" s="30">
        <f t="shared" si="35"/>
        <v>0.38598609702501691</v>
      </c>
      <c r="Q135" t="s">
        <v>304</v>
      </c>
      <c r="R135" t="s">
        <v>950</v>
      </c>
      <c r="S135" t="s">
        <v>950</v>
      </c>
      <c r="T135" t="s">
        <v>1136</v>
      </c>
      <c r="U135" s="10" t="s">
        <v>1225</v>
      </c>
      <c r="V135" s="34">
        <f t="shared" si="36"/>
        <v>0.40574712643678162</v>
      </c>
      <c r="W135">
        <f t="shared" si="37"/>
        <v>353</v>
      </c>
      <c r="X135" s="34">
        <f t="shared" si="38"/>
        <v>1.9761029411764705E-2</v>
      </c>
      <c r="Y135">
        <f t="shared" si="39"/>
        <v>43</v>
      </c>
      <c r="Z135" s="34">
        <f t="shared" si="40"/>
        <v>0.12987864873729091</v>
      </c>
      <c r="AA135">
        <f t="shared" si="41"/>
        <v>396</v>
      </c>
      <c r="AB135" s="34">
        <f>IF(T135=$T$1,Z135,IF('School List &amp; Interviews'!$F$13='Admission Preferences'!C135,V135,X135))</f>
        <v>1.9761029411764705E-2</v>
      </c>
      <c r="AC135">
        <f>IF(T135=$T$1,AA135,IF('School List &amp; Interviews'!$F$13='Admission Preferences'!C135,W135,Y135))</f>
        <v>43</v>
      </c>
    </row>
    <row r="136" spans="1:29">
      <c r="A136">
        <f t="shared" ref="A136:A155" si="42">A135+1</f>
        <v>131</v>
      </c>
      <c r="B136" s="21" t="s">
        <v>953</v>
      </c>
      <c r="C136" t="s">
        <v>1092</v>
      </c>
      <c r="D136" t="s">
        <v>316</v>
      </c>
      <c r="E136">
        <f>'MSAR Data'!AN137</f>
        <v>4797</v>
      </c>
      <c r="F136">
        <f>'MSAR Data'!AO137</f>
        <v>1357</v>
      </c>
      <c r="G136">
        <f>'MSAR Data'!AP137</f>
        <v>34</v>
      </c>
      <c r="H136">
        <f>'MSAR Data'!AQ137</f>
        <v>6188</v>
      </c>
      <c r="I136" s="18">
        <f>'MSAR Data'!AR137</f>
        <v>0</v>
      </c>
      <c r="J136" s="18">
        <f>'MSAR Data'!AS137</f>
        <v>0</v>
      </c>
      <c r="K136" s="18">
        <f>'MSAR Data'!AT137</f>
        <v>0</v>
      </c>
      <c r="L136" s="18">
        <f>'MSAR Data'!AU137</f>
        <v>0</v>
      </c>
      <c r="M136" s="20" t="str">
        <f t="shared" si="34"/>
        <v/>
      </c>
      <c r="N136" s="29">
        <f t="shared" si="32"/>
        <v>0</v>
      </c>
      <c r="O136" s="29">
        <f t="shared" si="33"/>
        <v>0</v>
      </c>
      <c r="P136" s="30">
        <f t="shared" si="35"/>
        <v>0</v>
      </c>
      <c r="Q136" t="s">
        <v>304</v>
      </c>
      <c r="R136" t="s">
        <v>957</v>
      </c>
      <c r="S136" t="s">
        <v>957</v>
      </c>
      <c r="T136" t="s">
        <v>1136</v>
      </c>
      <c r="U136" s="10" t="s">
        <v>1222</v>
      </c>
      <c r="V136" s="34">
        <f t="shared" si="36"/>
        <v>0</v>
      </c>
      <c r="W136">
        <f t="shared" si="37"/>
        <v>0</v>
      </c>
      <c r="X136" s="34">
        <f t="shared" si="38"/>
        <v>0</v>
      </c>
      <c r="Y136">
        <f t="shared" si="39"/>
        <v>0</v>
      </c>
      <c r="Z136" s="34">
        <f t="shared" si="40"/>
        <v>0</v>
      </c>
      <c r="AA136">
        <f t="shared" si="41"/>
        <v>0</v>
      </c>
      <c r="AB136" s="34">
        <f>IF(T136=$T$1,Z136,IF('School List &amp; Interviews'!$F$13='Admission Preferences'!C136,V136,X136))</f>
        <v>0</v>
      </c>
      <c r="AC136">
        <f>IF(T136=$T$1,AA136,IF('School List &amp; Interviews'!$F$13='Admission Preferences'!C136,W136,Y136))</f>
        <v>0</v>
      </c>
    </row>
    <row r="137" spans="1:29">
      <c r="A137">
        <f t="shared" si="42"/>
        <v>132</v>
      </c>
      <c r="B137" t="s">
        <v>958</v>
      </c>
      <c r="C137" t="s">
        <v>1092</v>
      </c>
      <c r="D137" t="s">
        <v>316</v>
      </c>
      <c r="E137">
        <f>'MSAR Data'!AN138</f>
        <v>4980</v>
      </c>
      <c r="F137">
        <f>'MSAR Data'!AO138</f>
        <v>1231</v>
      </c>
      <c r="G137">
        <f>'MSAR Data'!AP138</f>
        <v>32</v>
      </c>
      <c r="H137">
        <f>'MSAR Data'!AQ138</f>
        <v>6243</v>
      </c>
      <c r="I137">
        <f>'MSAR Data'!AR138</f>
        <v>927</v>
      </c>
      <c r="J137">
        <f>'MSAR Data'!AS138</f>
        <v>63</v>
      </c>
      <c r="K137">
        <f>'MSAR Data'!AT138</f>
        <v>0</v>
      </c>
      <c r="L137">
        <f>'MSAR Data'!AU138</f>
        <v>990</v>
      </c>
      <c r="M137" s="20">
        <f t="shared" si="34"/>
        <v>6.363636363636363E-2</v>
      </c>
      <c r="N137" s="29">
        <f t="shared" si="32"/>
        <v>0.18614457831325301</v>
      </c>
      <c r="O137" s="29">
        <f t="shared" si="33"/>
        <v>5.1177904142973192E-2</v>
      </c>
      <c r="P137" s="30">
        <f t="shared" si="35"/>
        <v>0.13496667417027983</v>
      </c>
      <c r="Q137" t="s">
        <v>304</v>
      </c>
      <c r="R137" t="s">
        <v>962</v>
      </c>
      <c r="S137" t="s">
        <v>962</v>
      </c>
      <c r="T137" t="s">
        <v>1136</v>
      </c>
      <c r="U137" s="10" t="s">
        <v>1222</v>
      </c>
      <c r="V137" s="34">
        <f t="shared" si="36"/>
        <v>0.18614457831325301</v>
      </c>
      <c r="W137">
        <f t="shared" si="37"/>
        <v>927</v>
      </c>
      <c r="X137" s="34">
        <f t="shared" si="38"/>
        <v>5.1177904142973192E-2</v>
      </c>
      <c r="Y137">
        <f t="shared" si="39"/>
        <v>63</v>
      </c>
      <c r="Z137" s="34">
        <f t="shared" si="40"/>
        <v>0.15857760691975012</v>
      </c>
      <c r="AA137">
        <f t="shared" si="41"/>
        <v>990</v>
      </c>
      <c r="AB137" s="34">
        <f>IF(T137=$T$1,Z137,IF('School List &amp; Interviews'!$F$13='Admission Preferences'!C137,V137,X137))</f>
        <v>5.1177904142973192E-2</v>
      </c>
      <c r="AC137">
        <f>IF(T137=$T$1,AA137,IF('School List &amp; Interviews'!$F$13='Admission Preferences'!C137,W137,Y137))</f>
        <v>63</v>
      </c>
    </row>
    <row r="138" spans="1:29">
      <c r="A138">
        <f t="shared" si="42"/>
        <v>133</v>
      </c>
      <c r="B138" t="s">
        <v>964</v>
      </c>
      <c r="C138" t="s">
        <v>1092</v>
      </c>
      <c r="D138" t="s">
        <v>316</v>
      </c>
      <c r="E138">
        <f>'MSAR Data'!AN139</f>
        <v>4398</v>
      </c>
      <c r="F138">
        <f>'MSAR Data'!AO139</f>
        <v>962</v>
      </c>
      <c r="G138">
        <f>'MSAR Data'!AP139</f>
        <v>32</v>
      </c>
      <c r="H138">
        <f>'MSAR Data'!AQ139</f>
        <v>5392</v>
      </c>
      <c r="I138">
        <f>'MSAR Data'!AR139</f>
        <v>475</v>
      </c>
      <c r="J138">
        <f>'MSAR Data'!AS139</f>
        <v>35</v>
      </c>
      <c r="K138">
        <f>'MSAR Data'!AT139</f>
        <v>0</v>
      </c>
      <c r="L138">
        <f>'MSAR Data'!AU139</f>
        <v>510</v>
      </c>
      <c r="M138" s="20">
        <f t="shared" si="34"/>
        <v>6.8627450980392163E-2</v>
      </c>
      <c r="N138" s="29">
        <f t="shared" si="32"/>
        <v>0.10800363801728058</v>
      </c>
      <c r="O138" s="29">
        <f t="shared" si="33"/>
        <v>3.6382536382536385E-2</v>
      </c>
      <c r="P138" s="30">
        <f t="shared" si="35"/>
        <v>7.1621101634744194E-2</v>
      </c>
      <c r="Q138" t="s">
        <v>304</v>
      </c>
      <c r="R138" t="s">
        <v>967</v>
      </c>
      <c r="S138" t="s">
        <v>968</v>
      </c>
      <c r="T138" t="s">
        <v>1136</v>
      </c>
      <c r="U138" s="10" t="s">
        <v>1222</v>
      </c>
      <c r="V138" s="34">
        <f t="shared" si="36"/>
        <v>0.10800363801728058</v>
      </c>
      <c r="W138">
        <f t="shared" si="37"/>
        <v>475</v>
      </c>
      <c r="X138" s="34">
        <f t="shared" si="38"/>
        <v>3.6382536382536385E-2</v>
      </c>
      <c r="Y138">
        <f t="shared" si="39"/>
        <v>35</v>
      </c>
      <c r="Z138" s="34">
        <f t="shared" si="40"/>
        <v>9.458456973293769E-2</v>
      </c>
      <c r="AA138">
        <f t="shared" si="41"/>
        <v>510</v>
      </c>
      <c r="AB138" s="34">
        <f>IF(T138=$T$1,Z138,IF('School List &amp; Interviews'!$F$13='Admission Preferences'!C138,V138,X138))</f>
        <v>3.6382536382536385E-2</v>
      </c>
      <c r="AC138">
        <f>IF(T138=$T$1,AA138,IF('School List &amp; Interviews'!$F$13='Admission Preferences'!C138,W138,Y138))</f>
        <v>35</v>
      </c>
    </row>
    <row r="139" spans="1:29">
      <c r="A139">
        <f t="shared" si="42"/>
        <v>134</v>
      </c>
      <c r="B139" t="s">
        <v>971</v>
      </c>
      <c r="C139" t="s">
        <v>1092</v>
      </c>
      <c r="D139" t="s">
        <v>316</v>
      </c>
      <c r="E139">
        <f>'MSAR Data'!AN140</f>
        <v>4863</v>
      </c>
      <c r="F139">
        <f>'MSAR Data'!AO140</f>
        <v>1594</v>
      </c>
      <c r="G139">
        <f>'MSAR Data'!AP140</f>
        <v>69</v>
      </c>
      <c r="H139">
        <f>'MSAR Data'!AQ140</f>
        <v>6526</v>
      </c>
      <c r="I139">
        <f>'MSAR Data'!AR140</f>
        <v>696</v>
      </c>
      <c r="J139">
        <f>'MSAR Data'!AS140</f>
        <v>133</v>
      </c>
      <c r="K139">
        <f>'MSAR Data'!AT140</f>
        <v>1</v>
      </c>
      <c r="L139">
        <f>'MSAR Data'!AU140</f>
        <v>830</v>
      </c>
      <c r="M139" s="20">
        <f t="shared" si="34"/>
        <v>0.16024096385542169</v>
      </c>
      <c r="N139" s="29">
        <f t="shared" si="32"/>
        <v>0.14312152991980259</v>
      </c>
      <c r="O139" s="29">
        <f t="shared" si="33"/>
        <v>8.3437892095357596E-2</v>
      </c>
      <c r="P139" s="30">
        <f t="shared" si="35"/>
        <v>5.9683637824444996E-2</v>
      </c>
      <c r="Q139" t="s">
        <v>304</v>
      </c>
      <c r="R139" t="s">
        <v>975</v>
      </c>
      <c r="S139" t="s">
        <v>974</v>
      </c>
      <c r="T139" t="s">
        <v>1136</v>
      </c>
      <c r="U139" s="10" t="s">
        <v>1222</v>
      </c>
      <c r="V139" s="34">
        <f t="shared" si="36"/>
        <v>0.14312152991980259</v>
      </c>
      <c r="W139">
        <f t="shared" si="37"/>
        <v>696</v>
      </c>
      <c r="X139" s="34">
        <f t="shared" si="38"/>
        <v>8.3437892095357596E-2</v>
      </c>
      <c r="Y139">
        <f t="shared" si="39"/>
        <v>133</v>
      </c>
      <c r="Z139" s="34">
        <f t="shared" si="40"/>
        <v>0.12718357339871283</v>
      </c>
      <c r="AA139">
        <f t="shared" si="41"/>
        <v>830</v>
      </c>
      <c r="AB139" s="34">
        <f>IF(T139=$T$1,Z139,IF('School List &amp; Interviews'!$F$13='Admission Preferences'!C139,V139,X139))</f>
        <v>8.3437892095357596E-2</v>
      </c>
      <c r="AC139">
        <f>IF(T139=$T$1,AA139,IF('School List &amp; Interviews'!$F$13='Admission Preferences'!C139,W139,Y139))</f>
        <v>133</v>
      </c>
    </row>
    <row r="140" spans="1:29">
      <c r="A140">
        <f t="shared" si="42"/>
        <v>135</v>
      </c>
      <c r="B140" t="s">
        <v>979</v>
      </c>
      <c r="C140" t="s">
        <v>1104</v>
      </c>
      <c r="D140" t="s">
        <v>316</v>
      </c>
      <c r="E140">
        <f>'MSAR Data'!AN141</f>
        <v>935</v>
      </c>
      <c r="F140">
        <f>'MSAR Data'!AO141</f>
        <v>5216</v>
      </c>
      <c r="G140">
        <f>'MSAR Data'!AP141</f>
        <v>477</v>
      </c>
      <c r="H140">
        <f>'MSAR Data'!AQ141</f>
        <v>6628</v>
      </c>
      <c r="I140">
        <f>'MSAR Data'!AR141</f>
        <v>140</v>
      </c>
      <c r="J140">
        <f>'MSAR Data'!AS141</f>
        <v>413</v>
      </c>
      <c r="K140">
        <f>'MSAR Data'!AT141</f>
        <v>31</v>
      </c>
      <c r="L140">
        <f>'MSAR Data'!AU141</f>
        <v>584</v>
      </c>
      <c r="M140" s="20">
        <f t="shared" si="34"/>
        <v>0.7071917808219178</v>
      </c>
      <c r="N140" s="29">
        <f t="shared" si="32"/>
        <v>0.1497326203208556</v>
      </c>
      <c r="O140" s="29">
        <f t="shared" si="33"/>
        <v>7.9179447852760737E-2</v>
      </c>
      <c r="P140" s="30">
        <f t="shared" si="35"/>
        <v>7.0553172468094866E-2</v>
      </c>
      <c r="Q140" t="s">
        <v>304</v>
      </c>
      <c r="R140" t="s">
        <v>1007</v>
      </c>
      <c r="S140" t="s">
        <v>22</v>
      </c>
      <c r="T140" t="s">
        <v>1135</v>
      </c>
      <c r="U140" s="10"/>
      <c r="V140" s="34">
        <f t="shared" si="36"/>
        <v>0.1497326203208556</v>
      </c>
      <c r="W140">
        <f t="shared" si="37"/>
        <v>140</v>
      </c>
      <c r="X140" s="34">
        <f t="shared" si="38"/>
        <v>7.9179447852760737E-2</v>
      </c>
      <c r="Y140">
        <f t="shared" si="39"/>
        <v>413</v>
      </c>
      <c r="Z140" s="34">
        <f t="shared" si="40"/>
        <v>8.8111044055522031E-2</v>
      </c>
      <c r="AA140">
        <f t="shared" si="41"/>
        <v>584</v>
      </c>
      <c r="AB140" s="34">
        <f>IF(T140=$T$1,Z140,IF('School List &amp; Interviews'!$F$13='Admission Preferences'!C140,V140,X140))</f>
        <v>8.8111044055522031E-2</v>
      </c>
      <c r="AC140">
        <f>IF(T140=$T$1,AA140,IF('School List &amp; Interviews'!$F$13='Admission Preferences'!C140,W140,Y140))</f>
        <v>584</v>
      </c>
    </row>
    <row r="141" spans="1:29">
      <c r="A141">
        <f t="shared" si="42"/>
        <v>136</v>
      </c>
      <c r="B141" t="s">
        <v>981</v>
      </c>
      <c r="C141" t="s">
        <v>1133</v>
      </c>
      <c r="D141" t="s">
        <v>316</v>
      </c>
      <c r="E141">
        <f>'MSAR Data'!AN142</f>
        <v>1203</v>
      </c>
      <c r="F141">
        <f>'MSAR Data'!AO142</f>
        <v>8342</v>
      </c>
      <c r="G141">
        <f>'MSAR Data'!AP142</f>
        <v>32</v>
      </c>
      <c r="H141">
        <f>'MSAR Data'!AQ142</f>
        <v>9577</v>
      </c>
      <c r="I141">
        <f>'MSAR Data'!AR142</f>
        <v>574</v>
      </c>
      <c r="J141">
        <f>'MSAR Data'!AS142</f>
        <v>395</v>
      </c>
      <c r="K141">
        <f>'MSAR Data'!AT142</f>
        <v>0</v>
      </c>
      <c r="L141">
        <f>'MSAR Data'!AU142</f>
        <v>969</v>
      </c>
      <c r="M141" s="20">
        <f t="shared" si="34"/>
        <v>0.40763673890608876</v>
      </c>
      <c r="N141" s="29">
        <f t="shared" si="32"/>
        <v>0.4771404821280133</v>
      </c>
      <c r="O141" s="29">
        <f t="shared" si="33"/>
        <v>4.7350755214576837E-2</v>
      </c>
      <c r="P141" s="30">
        <f t="shared" si="35"/>
        <v>0.42978972691343648</v>
      </c>
      <c r="Q141" t="s">
        <v>304</v>
      </c>
      <c r="R141" t="s">
        <v>1013</v>
      </c>
      <c r="S141" t="s">
        <v>1012</v>
      </c>
      <c r="T141" t="s">
        <v>1136</v>
      </c>
      <c r="U141" s="10" t="s">
        <v>1222</v>
      </c>
      <c r="V141" s="34">
        <f t="shared" si="36"/>
        <v>0.4771404821280133</v>
      </c>
      <c r="W141">
        <f t="shared" si="37"/>
        <v>574</v>
      </c>
      <c r="X141" s="34">
        <f t="shared" si="38"/>
        <v>4.7350755214576837E-2</v>
      </c>
      <c r="Y141">
        <f t="shared" si="39"/>
        <v>395</v>
      </c>
      <c r="Z141" s="34">
        <f t="shared" si="40"/>
        <v>0.10117991020152449</v>
      </c>
      <c r="AA141">
        <f t="shared" si="41"/>
        <v>969</v>
      </c>
      <c r="AB141" s="34">
        <f>IF(T141=$T$1,Z141,IF('School List &amp; Interviews'!$F$13='Admission Preferences'!C141,V141,X141))</f>
        <v>4.7350755214576837E-2</v>
      </c>
      <c r="AC141">
        <f>IF(T141=$T$1,AA141,IF('School List &amp; Interviews'!$F$13='Admission Preferences'!C141,W141,Y141))</f>
        <v>395</v>
      </c>
    </row>
    <row r="142" spans="1:29">
      <c r="A142">
        <f t="shared" si="42"/>
        <v>137</v>
      </c>
      <c r="B142" t="s">
        <v>983</v>
      </c>
      <c r="C142" t="s">
        <v>1113</v>
      </c>
      <c r="D142" t="s">
        <v>316</v>
      </c>
      <c r="E142">
        <f>'MSAR Data'!AN143</f>
        <v>776</v>
      </c>
      <c r="F142">
        <f>'MSAR Data'!AO143</f>
        <v>5627</v>
      </c>
      <c r="G142">
        <f>'MSAR Data'!AP143</f>
        <v>12</v>
      </c>
      <c r="H142">
        <f>'MSAR Data'!AQ143</f>
        <v>6415</v>
      </c>
      <c r="I142">
        <f>'MSAR Data'!AR143</f>
        <v>250</v>
      </c>
      <c r="J142">
        <f>'MSAR Data'!AS143</f>
        <v>300</v>
      </c>
      <c r="K142">
        <f>'MSAR Data'!AT143</f>
        <v>2</v>
      </c>
      <c r="L142">
        <f>'MSAR Data'!AU143</f>
        <v>552</v>
      </c>
      <c r="M142" s="20">
        <f t="shared" si="34"/>
        <v>0.54347826086956519</v>
      </c>
      <c r="N142" s="29">
        <f t="shared" si="32"/>
        <v>0.32216494845360827</v>
      </c>
      <c r="O142" s="29">
        <f t="shared" si="33"/>
        <v>5.3314377110360758E-2</v>
      </c>
      <c r="P142" s="30">
        <f t="shared" si="35"/>
        <v>0.26885057134324752</v>
      </c>
      <c r="Q142" t="s">
        <v>304</v>
      </c>
      <c r="R142" t="s">
        <v>1019</v>
      </c>
      <c r="S142" t="s">
        <v>1024</v>
      </c>
      <c r="T142" t="s">
        <v>1134</v>
      </c>
      <c r="U142" s="10" t="s">
        <v>1239</v>
      </c>
      <c r="V142" s="34">
        <f t="shared" si="36"/>
        <v>0.32216494845360827</v>
      </c>
      <c r="W142">
        <f t="shared" si="37"/>
        <v>250</v>
      </c>
      <c r="X142" s="34">
        <f t="shared" si="38"/>
        <v>5.3314377110360758E-2</v>
      </c>
      <c r="Y142">
        <f t="shared" si="39"/>
        <v>300</v>
      </c>
      <c r="Z142" s="34">
        <f t="shared" si="40"/>
        <v>8.6048324240062354E-2</v>
      </c>
      <c r="AA142">
        <f t="shared" si="41"/>
        <v>552</v>
      </c>
      <c r="AB142" s="34">
        <f>IF(T142=$T$1,Z142,IF('School List &amp; Interviews'!$F$13='Admission Preferences'!C142,V142,X142))</f>
        <v>5.3314377110360758E-2</v>
      </c>
      <c r="AC142">
        <f>IF(T142=$T$1,AA142,IF('School List &amp; Interviews'!$F$13='Admission Preferences'!C142,W142,Y142))</f>
        <v>300</v>
      </c>
    </row>
    <row r="143" spans="1:29">
      <c r="A143">
        <f t="shared" si="42"/>
        <v>138</v>
      </c>
      <c r="B143" t="s">
        <v>984</v>
      </c>
      <c r="C143" t="s">
        <v>1099</v>
      </c>
      <c r="D143" t="s">
        <v>316</v>
      </c>
      <c r="E143">
        <f>'MSAR Data'!AN144</f>
        <v>2849</v>
      </c>
      <c r="F143">
        <f>'MSAR Data'!AO144</f>
        <v>3481</v>
      </c>
      <c r="G143">
        <f>'MSAR Data'!AP144</f>
        <v>54</v>
      </c>
      <c r="H143">
        <f>'MSAR Data'!AQ144</f>
        <v>6384</v>
      </c>
      <c r="I143">
        <f>'MSAR Data'!AR144</f>
        <v>353</v>
      </c>
      <c r="J143">
        <f>'MSAR Data'!AS144</f>
        <v>483</v>
      </c>
      <c r="K143">
        <f>'MSAR Data'!AT144</f>
        <v>0</v>
      </c>
      <c r="L143">
        <f>'MSAR Data'!AU144</f>
        <v>836</v>
      </c>
      <c r="M143" s="20">
        <f t="shared" si="34"/>
        <v>0.57775119617224879</v>
      </c>
      <c r="N143" s="29">
        <f t="shared" si="32"/>
        <v>0.1239031239031239</v>
      </c>
      <c r="O143" s="29">
        <f t="shared" si="33"/>
        <v>0.13875323182993393</v>
      </c>
      <c r="P143" s="30">
        <f t="shared" si="35"/>
        <v>-1.4850107926810033E-2</v>
      </c>
      <c r="Q143" t="s">
        <v>304</v>
      </c>
      <c r="R143" t="s">
        <v>313</v>
      </c>
      <c r="S143" t="s">
        <v>22</v>
      </c>
      <c r="T143" t="s">
        <v>1135</v>
      </c>
      <c r="U143" s="10"/>
      <c r="V143" s="34">
        <f t="shared" si="36"/>
        <v>0.1239031239031239</v>
      </c>
      <c r="W143">
        <f t="shared" si="37"/>
        <v>353</v>
      </c>
      <c r="X143" s="34">
        <f t="shared" si="38"/>
        <v>0.13875323182993393</v>
      </c>
      <c r="Y143">
        <f t="shared" si="39"/>
        <v>483</v>
      </c>
      <c r="Z143" s="34">
        <f t="shared" si="40"/>
        <v>0.13095238095238096</v>
      </c>
      <c r="AA143">
        <f t="shared" si="41"/>
        <v>836</v>
      </c>
      <c r="AB143" s="34">
        <f>IF(T143=$T$1,Z143,IF('School List &amp; Interviews'!$F$13='Admission Preferences'!C143,V143,X143))</f>
        <v>0.13095238095238096</v>
      </c>
      <c r="AC143">
        <f>IF(T143=$T$1,AA143,IF('School List &amp; Interviews'!$F$13='Admission Preferences'!C143,W143,Y143))</f>
        <v>836</v>
      </c>
    </row>
    <row r="144" spans="1:29">
      <c r="A144">
        <f t="shared" si="42"/>
        <v>139</v>
      </c>
      <c r="B144" t="s">
        <v>986</v>
      </c>
      <c r="C144" t="s">
        <v>1103</v>
      </c>
      <c r="D144" t="s">
        <v>267</v>
      </c>
      <c r="E144">
        <f>'MSAR Data'!AN145</f>
        <v>362</v>
      </c>
      <c r="F144">
        <f>'MSAR Data'!AO145</f>
        <v>6547</v>
      </c>
      <c r="G144">
        <f>'MSAR Data'!AP145</f>
        <v>499</v>
      </c>
      <c r="H144">
        <f>'MSAR Data'!AQ145</f>
        <v>7408</v>
      </c>
      <c r="I144">
        <f>'MSAR Data'!AR145</f>
        <v>42</v>
      </c>
      <c r="J144">
        <f>'MSAR Data'!AS145</f>
        <v>690</v>
      </c>
      <c r="K144">
        <f>'MSAR Data'!AT145</f>
        <v>40</v>
      </c>
      <c r="L144">
        <f>'MSAR Data'!AU145</f>
        <v>772</v>
      </c>
      <c r="M144" s="20">
        <f t="shared" si="34"/>
        <v>0.89378238341968907</v>
      </c>
      <c r="N144" s="29">
        <f t="shared" si="32"/>
        <v>0.11602209944751381</v>
      </c>
      <c r="O144" s="29">
        <f t="shared" si="33"/>
        <v>0.1053917824957996</v>
      </c>
      <c r="P144" s="30">
        <f t="shared" si="35"/>
        <v>1.0630316951714208E-2</v>
      </c>
      <c r="Q144" t="s">
        <v>304</v>
      </c>
      <c r="R144" t="s">
        <v>1028</v>
      </c>
      <c r="S144" t="s">
        <v>22</v>
      </c>
      <c r="T144" t="s">
        <v>1135</v>
      </c>
      <c r="U144" s="10"/>
      <c r="V144" s="34">
        <f t="shared" si="36"/>
        <v>0.11602209944751381</v>
      </c>
      <c r="W144">
        <f t="shared" si="37"/>
        <v>42</v>
      </c>
      <c r="X144" s="34">
        <f t="shared" si="38"/>
        <v>0.1053917824957996</v>
      </c>
      <c r="Y144">
        <f t="shared" si="39"/>
        <v>690</v>
      </c>
      <c r="Z144" s="34">
        <f t="shared" si="40"/>
        <v>0.10421166306695465</v>
      </c>
      <c r="AA144">
        <f t="shared" si="41"/>
        <v>772</v>
      </c>
      <c r="AB144" s="34">
        <f>IF(T144=$T$1,Z144,IF('School List &amp; Interviews'!$F$13='Admission Preferences'!C144,V144,X144))</f>
        <v>0.10421166306695465</v>
      </c>
      <c r="AC144">
        <f>IF(T144=$T$1,AA144,IF('School List &amp; Interviews'!$F$13='Admission Preferences'!C144,W144,Y144))</f>
        <v>772</v>
      </c>
    </row>
    <row r="145" spans="1:29">
      <c r="A145">
        <f t="shared" si="42"/>
        <v>140</v>
      </c>
      <c r="B145" t="s">
        <v>987</v>
      </c>
      <c r="C145" t="s">
        <v>1104</v>
      </c>
      <c r="D145" t="s">
        <v>316</v>
      </c>
      <c r="E145">
        <f>'MSAR Data'!AN146</f>
        <v>1279</v>
      </c>
      <c r="F145">
        <f>'MSAR Data'!AO146</f>
        <v>6453</v>
      </c>
      <c r="G145">
        <f>'MSAR Data'!AP146</f>
        <v>422</v>
      </c>
      <c r="H145">
        <f>'MSAR Data'!AQ146</f>
        <v>8154</v>
      </c>
      <c r="I145">
        <f>'MSAR Data'!AR146</f>
        <v>335</v>
      </c>
      <c r="J145">
        <f>'MSAR Data'!AS146</f>
        <v>448</v>
      </c>
      <c r="K145">
        <f>'MSAR Data'!AT146</f>
        <v>0</v>
      </c>
      <c r="L145">
        <f>'MSAR Data'!AU146</f>
        <v>783</v>
      </c>
      <c r="M145" s="20">
        <f t="shared" si="34"/>
        <v>0.57215836526181352</v>
      </c>
      <c r="N145" s="29">
        <f t="shared" ref="N145:N155" si="43">IFERROR(I145/E145,"")</f>
        <v>0.26192337763878032</v>
      </c>
      <c r="O145" s="29">
        <f t="shared" ref="O145:O155" si="44">IFERROR(J145/F145,"")</f>
        <v>6.9425073609174034E-2</v>
      </c>
      <c r="P145" s="30">
        <f t="shared" si="35"/>
        <v>0.19249830402960627</v>
      </c>
      <c r="Q145" t="s">
        <v>304</v>
      </c>
      <c r="R145" t="s">
        <v>1034</v>
      </c>
      <c r="S145" t="s">
        <v>1037</v>
      </c>
      <c r="T145" t="s">
        <v>1134</v>
      </c>
      <c r="U145" s="10" t="s">
        <v>1240</v>
      </c>
      <c r="V145" s="34">
        <f t="shared" si="36"/>
        <v>0.26192337763878032</v>
      </c>
      <c r="W145">
        <f t="shared" si="37"/>
        <v>335</v>
      </c>
      <c r="X145" s="34">
        <f t="shared" si="38"/>
        <v>6.9425073609174034E-2</v>
      </c>
      <c r="Y145">
        <f t="shared" si="39"/>
        <v>448</v>
      </c>
      <c r="Z145" s="34">
        <f t="shared" si="40"/>
        <v>9.602649006622517E-2</v>
      </c>
      <c r="AA145">
        <f t="shared" si="41"/>
        <v>783</v>
      </c>
      <c r="AB145" s="34">
        <f>IF(T145=$T$1,Z145,IF('School List &amp; Interviews'!$F$13='Admission Preferences'!C145,V145,X145))</f>
        <v>6.9425073609174034E-2</v>
      </c>
      <c r="AC145">
        <f>IF(T145=$T$1,AA145,IF('School List &amp; Interviews'!$F$13='Admission Preferences'!C145,W145,Y145))</f>
        <v>448</v>
      </c>
    </row>
    <row r="146" spans="1:29">
      <c r="A146">
        <f t="shared" si="42"/>
        <v>141</v>
      </c>
      <c r="B146" t="s">
        <v>989</v>
      </c>
      <c r="C146" t="s">
        <v>1104</v>
      </c>
      <c r="D146" t="s">
        <v>316</v>
      </c>
      <c r="E146">
        <f>'MSAR Data'!AN147</f>
        <v>866</v>
      </c>
      <c r="F146">
        <f>'MSAR Data'!AO147</f>
        <v>5531</v>
      </c>
      <c r="G146">
        <f>'MSAR Data'!AP147</f>
        <v>5</v>
      </c>
      <c r="H146">
        <f>'MSAR Data'!AQ147</f>
        <v>6402</v>
      </c>
      <c r="I146">
        <f>'MSAR Data'!AR147</f>
        <v>48</v>
      </c>
      <c r="J146">
        <f>'MSAR Data'!AS147</f>
        <v>237</v>
      </c>
      <c r="K146">
        <f>'MSAR Data'!AT147</f>
        <v>0</v>
      </c>
      <c r="L146">
        <f>'MSAR Data'!AU147</f>
        <v>285</v>
      </c>
      <c r="M146" s="20">
        <f t="shared" si="34"/>
        <v>0.83157894736842108</v>
      </c>
      <c r="N146" s="29">
        <f t="shared" si="43"/>
        <v>5.5427251732101619E-2</v>
      </c>
      <c r="O146" s="29">
        <f t="shared" si="44"/>
        <v>4.2849394322907249E-2</v>
      </c>
      <c r="P146" s="30">
        <f t="shared" si="35"/>
        <v>1.2577857409194371E-2</v>
      </c>
      <c r="Q146" t="s">
        <v>304</v>
      </c>
      <c r="R146" t="s">
        <v>313</v>
      </c>
      <c r="S146" t="s">
        <v>22</v>
      </c>
      <c r="T146" t="s">
        <v>1135</v>
      </c>
      <c r="U146" s="10"/>
      <c r="V146" s="34">
        <f t="shared" si="36"/>
        <v>5.5427251732101619E-2</v>
      </c>
      <c r="W146">
        <f t="shared" si="37"/>
        <v>48</v>
      </c>
      <c r="X146" s="34">
        <f t="shared" si="38"/>
        <v>4.2849394322907249E-2</v>
      </c>
      <c r="Y146">
        <f t="shared" si="39"/>
        <v>237</v>
      </c>
      <c r="Z146" s="34">
        <f t="shared" si="40"/>
        <v>4.4517338331771322E-2</v>
      </c>
      <c r="AA146">
        <f t="shared" si="41"/>
        <v>285</v>
      </c>
      <c r="AB146" s="34">
        <f>IF(T146=$T$1,Z146,IF('School List &amp; Interviews'!$F$13='Admission Preferences'!C146,V146,X146))</f>
        <v>4.4517338331771322E-2</v>
      </c>
      <c r="AC146">
        <f>IF(T146=$T$1,AA146,IF('School List &amp; Interviews'!$F$13='Admission Preferences'!C146,W146,Y146))</f>
        <v>285</v>
      </c>
    </row>
    <row r="147" spans="1:29">
      <c r="A147">
        <f t="shared" si="42"/>
        <v>142</v>
      </c>
      <c r="B147" t="s">
        <v>991</v>
      </c>
      <c r="C147" t="s">
        <v>1094</v>
      </c>
      <c r="D147" t="s">
        <v>267</v>
      </c>
      <c r="E147">
        <f>'MSAR Data'!AN148</f>
        <v>997</v>
      </c>
      <c r="F147">
        <f>'MSAR Data'!AO148</f>
        <v>9858</v>
      </c>
      <c r="G147">
        <f>'MSAR Data'!AP148</f>
        <v>8</v>
      </c>
      <c r="H147">
        <f>'MSAR Data'!AQ148</f>
        <v>10863</v>
      </c>
      <c r="I147">
        <f>'MSAR Data'!AR148</f>
        <v>126</v>
      </c>
      <c r="J147">
        <f>'MSAR Data'!AS148</f>
        <v>334</v>
      </c>
      <c r="K147">
        <f>'MSAR Data'!AT148</f>
        <v>0</v>
      </c>
      <c r="L147">
        <f>'MSAR Data'!AU148</f>
        <v>460</v>
      </c>
      <c r="M147" s="20">
        <f t="shared" si="34"/>
        <v>0.72608695652173916</v>
      </c>
      <c r="N147" s="29">
        <f t="shared" si="43"/>
        <v>0.12637913741223672</v>
      </c>
      <c r="O147" s="29">
        <f t="shared" si="44"/>
        <v>3.3881111787380805E-2</v>
      </c>
      <c r="P147" s="30">
        <f t="shared" si="35"/>
        <v>9.2498025624855915E-2</v>
      </c>
      <c r="Q147" t="s">
        <v>304</v>
      </c>
      <c r="R147" t="s">
        <v>313</v>
      </c>
      <c r="S147" t="s">
        <v>1037</v>
      </c>
      <c r="T147" t="s">
        <v>1135</v>
      </c>
      <c r="U147" s="10"/>
      <c r="V147" s="34">
        <f t="shared" si="36"/>
        <v>0.12637913741223672</v>
      </c>
      <c r="W147">
        <f t="shared" si="37"/>
        <v>126</v>
      </c>
      <c r="X147" s="34">
        <f t="shared" si="38"/>
        <v>3.3881111787380805E-2</v>
      </c>
      <c r="Y147">
        <f t="shared" si="39"/>
        <v>334</v>
      </c>
      <c r="Z147" s="34">
        <f t="shared" si="40"/>
        <v>4.2345576728343923E-2</v>
      </c>
      <c r="AA147">
        <f t="shared" si="41"/>
        <v>460</v>
      </c>
      <c r="AB147" s="34">
        <f>IF(T147=$T$1,Z147,IF('School List &amp; Interviews'!$F$13='Admission Preferences'!C147,V147,X147))</f>
        <v>4.2345576728343923E-2</v>
      </c>
      <c r="AC147">
        <f>IF(T147=$T$1,AA147,IF('School List &amp; Interviews'!$F$13='Admission Preferences'!C147,W147,Y147))</f>
        <v>460</v>
      </c>
    </row>
    <row r="148" spans="1:29">
      <c r="A148">
        <f t="shared" si="42"/>
        <v>143</v>
      </c>
      <c r="B148" t="s">
        <v>993</v>
      </c>
      <c r="C148" t="s">
        <v>1133</v>
      </c>
      <c r="D148" t="s">
        <v>316</v>
      </c>
      <c r="E148">
        <f>'MSAR Data'!AN149</f>
        <v>974</v>
      </c>
      <c r="F148">
        <f>'MSAR Data'!AO149</f>
        <v>777</v>
      </c>
      <c r="G148">
        <f>'MSAR Data'!AP149</f>
        <v>4</v>
      </c>
      <c r="H148">
        <f>'MSAR Data'!AQ149</f>
        <v>1755</v>
      </c>
      <c r="I148">
        <f>'MSAR Data'!AR149</f>
        <v>330</v>
      </c>
      <c r="J148">
        <f>'MSAR Data'!AS149</f>
        <v>24</v>
      </c>
      <c r="K148">
        <f>'MSAR Data'!AT149</f>
        <v>0</v>
      </c>
      <c r="L148">
        <f>'MSAR Data'!AU149</f>
        <v>354</v>
      </c>
      <c r="M148" s="20">
        <f t="shared" si="34"/>
        <v>6.7796610169491525E-2</v>
      </c>
      <c r="N148" s="29">
        <f t="shared" si="43"/>
        <v>0.33880903490759756</v>
      </c>
      <c r="O148" s="29">
        <f t="shared" si="44"/>
        <v>3.0888030888030889E-2</v>
      </c>
      <c r="P148" s="30">
        <f t="shared" si="35"/>
        <v>0.30792100401956668</v>
      </c>
      <c r="Q148" t="s">
        <v>429</v>
      </c>
      <c r="R148" t="s">
        <v>1051</v>
      </c>
      <c r="S148" t="s">
        <v>1047</v>
      </c>
      <c r="T148" t="s">
        <v>1136</v>
      </c>
      <c r="U148" s="10" t="s">
        <v>1229</v>
      </c>
      <c r="V148" s="34">
        <f t="shared" si="36"/>
        <v>0.33880903490759756</v>
      </c>
      <c r="W148">
        <f t="shared" si="37"/>
        <v>330</v>
      </c>
      <c r="X148" s="34">
        <f t="shared" si="38"/>
        <v>3.0888030888030889E-2</v>
      </c>
      <c r="Y148">
        <f t="shared" si="39"/>
        <v>24</v>
      </c>
      <c r="Z148" s="34">
        <f t="shared" si="40"/>
        <v>0.20170940170940171</v>
      </c>
      <c r="AA148">
        <f t="shared" si="41"/>
        <v>354</v>
      </c>
      <c r="AB148" s="34">
        <f>IF(T148=$T$1,Z148,IF('School List &amp; Interviews'!$F$13='Admission Preferences'!C148,V148,X148))</f>
        <v>3.0888030888030889E-2</v>
      </c>
      <c r="AC148">
        <f>IF(T148=$T$1,AA148,IF('School List &amp; Interviews'!$F$13='Admission Preferences'!C148,W148,Y148))</f>
        <v>24</v>
      </c>
    </row>
    <row r="149" spans="1:29">
      <c r="A149">
        <f t="shared" si="42"/>
        <v>144</v>
      </c>
      <c r="B149" t="s">
        <v>995</v>
      </c>
      <c r="C149" t="s">
        <v>1117</v>
      </c>
      <c r="D149" t="s">
        <v>267</v>
      </c>
      <c r="E149">
        <f>'MSAR Data'!AN150</f>
        <v>263</v>
      </c>
      <c r="F149">
        <f>'MSAR Data'!AO150</f>
        <v>4917</v>
      </c>
      <c r="G149">
        <f>'MSAR Data'!AP150</f>
        <v>488</v>
      </c>
      <c r="H149">
        <f>'MSAR Data'!AQ150</f>
        <v>5668</v>
      </c>
      <c r="I149">
        <f>'MSAR Data'!AR150</f>
        <v>63</v>
      </c>
      <c r="J149">
        <f>'MSAR Data'!AS150</f>
        <v>1058</v>
      </c>
      <c r="K149">
        <f>'MSAR Data'!AT150</f>
        <v>62</v>
      </c>
      <c r="L149">
        <f>'MSAR Data'!AU150</f>
        <v>1183</v>
      </c>
      <c r="M149" s="20">
        <f t="shared" si="34"/>
        <v>0.89433643279797126</v>
      </c>
      <c r="N149" s="29">
        <f t="shared" si="43"/>
        <v>0.23954372623574144</v>
      </c>
      <c r="O149" s="29">
        <f t="shared" si="44"/>
        <v>0.21517185275574538</v>
      </c>
      <c r="P149" s="30">
        <f t="shared" si="35"/>
        <v>2.4371873479996059E-2</v>
      </c>
      <c r="Q149" t="s">
        <v>304</v>
      </c>
      <c r="R149" t="s">
        <v>1058</v>
      </c>
      <c r="S149" t="s">
        <v>22</v>
      </c>
      <c r="T149" t="s">
        <v>1135</v>
      </c>
      <c r="U149" s="10"/>
      <c r="V149" s="34">
        <f t="shared" si="36"/>
        <v>0.23954372623574144</v>
      </c>
      <c r="W149">
        <f t="shared" si="37"/>
        <v>63</v>
      </c>
      <c r="X149" s="34">
        <f t="shared" si="38"/>
        <v>0.21517185275574538</v>
      </c>
      <c r="Y149">
        <f t="shared" si="39"/>
        <v>1058</v>
      </c>
      <c r="Z149" s="34">
        <f t="shared" si="40"/>
        <v>0.20871559633027523</v>
      </c>
      <c r="AA149">
        <f t="shared" si="41"/>
        <v>1183</v>
      </c>
      <c r="AB149" s="34">
        <f>IF(T149=$T$1,Z149,IF('School List &amp; Interviews'!$F$13='Admission Preferences'!C149,V149,X149))</f>
        <v>0.20871559633027523</v>
      </c>
      <c r="AC149">
        <f>IF(T149=$T$1,AA149,IF('School List &amp; Interviews'!$F$13='Admission Preferences'!C149,W149,Y149))</f>
        <v>1183</v>
      </c>
    </row>
    <row r="150" spans="1:29">
      <c r="A150">
        <f t="shared" si="42"/>
        <v>145</v>
      </c>
      <c r="B150" t="s">
        <v>996</v>
      </c>
      <c r="C150" t="s">
        <v>1098</v>
      </c>
      <c r="D150" t="s">
        <v>316</v>
      </c>
      <c r="E150">
        <f>'MSAR Data'!AN151</f>
        <v>1941</v>
      </c>
      <c r="F150">
        <f>'MSAR Data'!AO151</f>
        <v>7688</v>
      </c>
      <c r="G150">
        <f>'MSAR Data'!AP151</f>
        <v>757</v>
      </c>
      <c r="H150">
        <f>'MSAR Data'!AQ151</f>
        <v>10386</v>
      </c>
      <c r="I150">
        <f>'MSAR Data'!AR151</f>
        <v>597</v>
      </c>
      <c r="J150">
        <f>'MSAR Data'!AS151</f>
        <v>741</v>
      </c>
      <c r="K150">
        <f>'MSAR Data'!AT151</f>
        <v>72</v>
      </c>
      <c r="L150">
        <f>'MSAR Data'!AU151</f>
        <v>1410</v>
      </c>
      <c r="M150" s="20">
        <f t="shared" si="34"/>
        <v>0.52553191489361706</v>
      </c>
      <c r="N150" s="29">
        <f t="shared" si="43"/>
        <v>0.30757341576506952</v>
      </c>
      <c r="O150" s="29">
        <f t="shared" si="44"/>
        <v>9.6383975026014562E-2</v>
      </c>
      <c r="P150" s="30">
        <f t="shared" si="35"/>
        <v>0.21118944073905496</v>
      </c>
      <c r="Q150" t="s">
        <v>304</v>
      </c>
      <c r="R150" t="s">
        <v>1063</v>
      </c>
      <c r="S150" t="s">
        <v>1067</v>
      </c>
      <c r="T150" t="s">
        <v>1134</v>
      </c>
      <c r="U150" s="10" t="s">
        <v>1222</v>
      </c>
      <c r="V150" s="34">
        <f t="shared" si="36"/>
        <v>0.30757341576506952</v>
      </c>
      <c r="W150">
        <f t="shared" si="37"/>
        <v>597</v>
      </c>
      <c r="X150" s="34">
        <f t="shared" si="38"/>
        <v>9.6383975026014562E-2</v>
      </c>
      <c r="Y150">
        <f t="shared" si="39"/>
        <v>741</v>
      </c>
      <c r="Z150" s="34">
        <f t="shared" si="40"/>
        <v>0.13575967648757944</v>
      </c>
      <c r="AA150">
        <f t="shared" si="41"/>
        <v>1410</v>
      </c>
      <c r="AB150" s="34">
        <f>IF(T150=$T$1,Z150,IF('School List &amp; Interviews'!$F$13='Admission Preferences'!C150,V150,X150))</f>
        <v>9.6383975026014562E-2</v>
      </c>
      <c r="AC150">
        <f>IF(T150=$T$1,AA150,IF('School List &amp; Interviews'!$F$13='Admission Preferences'!C150,W150,Y150))</f>
        <v>741</v>
      </c>
    </row>
    <row r="151" spans="1:29">
      <c r="A151">
        <f t="shared" si="42"/>
        <v>146</v>
      </c>
      <c r="B151" t="s">
        <v>998</v>
      </c>
      <c r="C151" t="s">
        <v>1091</v>
      </c>
      <c r="D151" t="s">
        <v>267</v>
      </c>
      <c r="E151">
        <f>'MSAR Data'!AN152</f>
        <v>1361</v>
      </c>
      <c r="F151">
        <f>'MSAR Data'!AO152</f>
        <v>6029</v>
      </c>
      <c r="G151">
        <f>'MSAR Data'!AP152</f>
        <v>534</v>
      </c>
      <c r="H151">
        <f>'MSAR Data'!AQ152</f>
        <v>7924</v>
      </c>
      <c r="I151">
        <f>'MSAR Data'!AR152</f>
        <v>114</v>
      </c>
      <c r="J151">
        <f>'MSAR Data'!AS152</f>
        <v>641</v>
      </c>
      <c r="K151">
        <f>'MSAR Data'!AT152</f>
        <v>27</v>
      </c>
      <c r="L151">
        <f>'MSAR Data'!AU152</f>
        <v>782</v>
      </c>
      <c r="M151" s="20">
        <f t="shared" si="34"/>
        <v>0.81969309462915596</v>
      </c>
      <c r="N151" s="29">
        <f t="shared" si="43"/>
        <v>8.3761939750183687E-2</v>
      </c>
      <c r="O151" s="29">
        <f t="shared" si="44"/>
        <v>0.10631945596284624</v>
      </c>
      <c r="P151" s="30">
        <f t="shared" si="35"/>
        <v>-2.2557516212662554E-2</v>
      </c>
      <c r="Q151" t="s">
        <v>304</v>
      </c>
      <c r="R151" t="s">
        <v>313</v>
      </c>
      <c r="S151" t="s">
        <v>22</v>
      </c>
      <c r="T151" t="s">
        <v>1135</v>
      </c>
      <c r="U151" s="10"/>
      <c r="V151" s="34">
        <f t="shared" si="36"/>
        <v>8.3761939750183687E-2</v>
      </c>
      <c r="W151">
        <f t="shared" si="37"/>
        <v>114</v>
      </c>
      <c r="X151" s="34">
        <f t="shared" si="38"/>
        <v>0.10631945596284624</v>
      </c>
      <c r="Y151">
        <f t="shared" si="39"/>
        <v>641</v>
      </c>
      <c r="Z151" s="34">
        <f t="shared" si="40"/>
        <v>9.868753154972236E-2</v>
      </c>
      <c r="AA151">
        <f t="shared" si="41"/>
        <v>782</v>
      </c>
      <c r="AB151" s="34">
        <f>IF(T151=$T$1,Z151,IF('School List &amp; Interviews'!$F$13='Admission Preferences'!C151,V151,X151))</f>
        <v>9.868753154972236E-2</v>
      </c>
      <c r="AC151">
        <f>IF(T151=$T$1,AA151,IF('School List &amp; Interviews'!$F$13='Admission Preferences'!C151,W151,Y151))</f>
        <v>782</v>
      </c>
    </row>
    <row r="152" spans="1:29">
      <c r="A152">
        <f t="shared" si="42"/>
        <v>147</v>
      </c>
      <c r="B152" t="s">
        <v>999</v>
      </c>
      <c r="C152" t="s">
        <v>1111</v>
      </c>
      <c r="D152" t="s">
        <v>316</v>
      </c>
      <c r="E152">
        <f>'MSAR Data'!AN153</f>
        <v>205</v>
      </c>
      <c r="F152">
        <f>'MSAR Data'!AO153</f>
        <v>4414</v>
      </c>
      <c r="G152">
        <f>'MSAR Data'!AP153</f>
        <v>442</v>
      </c>
      <c r="H152">
        <f>'MSAR Data'!AQ153</f>
        <v>5061</v>
      </c>
      <c r="I152">
        <f>'MSAR Data'!AR153</f>
        <v>121</v>
      </c>
      <c r="J152">
        <f>'MSAR Data'!AS153</f>
        <v>481</v>
      </c>
      <c r="K152">
        <f>'MSAR Data'!AT153</f>
        <v>3</v>
      </c>
      <c r="L152">
        <f>'MSAR Data'!AU153</f>
        <v>605</v>
      </c>
      <c r="M152" s="20">
        <f t="shared" si="34"/>
        <v>0.79504132231404956</v>
      </c>
      <c r="N152" s="29">
        <f t="shared" si="43"/>
        <v>0.59024390243902436</v>
      </c>
      <c r="O152" s="29">
        <f t="shared" si="44"/>
        <v>0.10897145446307205</v>
      </c>
      <c r="P152" s="30">
        <f t="shared" si="35"/>
        <v>0.48127244797595231</v>
      </c>
      <c r="Q152" t="s">
        <v>304</v>
      </c>
      <c r="R152" t="s">
        <v>313</v>
      </c>
      <c r="S152" t="s">
        <v>1073</v>
      </c>
      <c r="T152" t="s">
        <v>1136</v>
      </c>
      <c r="U152" s="10" t="s">
        <v>1217</v>
      </c>
      <c r="V152" s="34">
        <f t="shared" si="36"/>
        <v>0.59024390243902436</v>
      </c>
      <c r="W152">
        <f t="shared" si="37"/>
        <v>121</v>
      </c>
      <c r="X152" s="34">
        <f t="shared" si="38"/>
        <v>0.10897145446307205</v>
      </c>
      <c r="Y152">
        <f t="shared" si="39"/>
        <v>481</v>
      </c>
      <c r="Z152" s="34">
        <f t="shared" si="40"/>
        <v>0.11954159257063822</v>
      </c>
      <c r="AA152">
        <f t="shared" si="41"/>
        <v>605</v>
      </c>
      <c r="AB152" s="34">
        <f>IF(T152=$T$1,Z152,IF('School List &amp; Interviews'!$F$13='Admission Preferences'!C152,V152,X152))</f>
        <v>0.10897145446307205</v>
      </c>
      <c r="AC152">
        <f>IF(T152=$T$1,AA152,IF('School List &amp; Interviews'!$F$13='Admission Preferences'!C152,W152,Y152))</f>
        <v>481</v>
      </c>
    </row>
    <row r="153" spans="1:29">
      <c r="A153">
        <f t="shared" si="42"/>
        <v>148</v>
      </c>
      <c r="B153" t="s">
        <v>1001</v>
      </c>
      <c r="C153" t="s">
        <v>1098</v>
      </c>
      <c r="D153" t="s">
        <v>267</v>
      </c>
      <c r="E153">
        <f>'MSAR Data'!AN154</f>
        <v>1301</v>
      </c>
      <c r="F153">
        <f>'MSAR Data'!AO154</f>
        <v>3020</v>
      </c>
      <c r="G153">
        <f>'MSAR Data'!AP154</f>
        <v>21</v>
      </c>
      <c r="H153">
        <f>'MSAR Data'!AQ154</f>
        <v>4342</v>
      </c>
      <c r="I153">
        <f>'MSAR Data'!AR154</f>
        <v>184</v>
      </c>
      <c r="J153">
        <f>'MSAR Data'!AS154</f>
        <v>308</v>
      </c>
      <c r="K153">
        <f>'MSAR Data'!AT154</f>
        <v>0</v>
      </c>
      <c r="L153">
        <f>'MSAR Data'!AU154</f>
        <v>492</v>
      </c>
      <c r="M153" s="20">
        <f t="shared" si="34"/>
        <v>0.62601626016260159</v>
      </c>
      <c r="N153" s="29">
        <f t="shared" si="43"/>
        <v>0.14142966948501154</v>
      </c>
      <c r="O153" s="29">
        <f t="shared" si="44"/>
        <v>0.10198675496688742</v>
      </c>
      <c r="P153" s="30">
        <f t="shared" si="35"/>
        <v>3.9442914518124123E-2</v>
      </c>
      <c r="Q153" t="s">
        <v>304</v>
      </c>
      <c r="R153" t="s">
        <v>1079</v>
      </c>
      <c r="S153" t="s">
        <v>22</v>
      </c>
      <c r="T153" t="s">
        <v>1135</v>
      </c>
      <c r="U153" s="10"/>
      <c r="V153" s="34">
        <f t="shared" si="36"/>
        <v>0.14142966948501154</v>
      </c>
      <c r="W153">
        <f t="shared" si="37"/>
        <v>184</v>
      </c>
      <c r="X153" s="34">
        <f t="shared" si="38"/>
        <v>0.10198675496688742</v>
      </c>
      <c r="Y153">
        <f t="shared" si="39"/>
        <v>308</v>
      </c>
      <c r="Z153" s="34">
        <f t="shared" si="40"/>
        <v>0.11331183786273606</v>
      </c>
      <c r="AA153">
        <f t="shared" si="41"/>
        <v>492</v>
      </c>
      <c r="AB153" s="34">
        <f>IF(T153=$T$1,Z153,IF('School List &amp; Interviews'!$F$13='Admission Preferences'!C153,V153,X153))</f>
        <v>0.11331183786273606</v>
      </c>
      <c r="AC153">
        <f>IF(T153=$T$1,AA153,IF('School List &amp; Interviews'!$F$13='Admission Preferences'!C153,W153,Y153))</f>
        <v>492</v>
      </c>
    </row>
    <row r="154" spans="1:29">
      <c r="A154">
        <f t="shared" si="42"/>
        <v>149</v>
      </c>
      <c r="B154" t="s">
        <v>1003</v>
      </c>
      <c r="C154" t="s">
        <v>1097</v>
      </c>
      <c r="D154" t="s">
        <v>316</v>
      </c>
      <c r="E154">
        <f>'MSAR Data'!AN155</f>
        <v>1295</v>
      </c>
      <c r="F154">
        <f>'MSAR Data'!AO155</f>
        <v>7661</v>
      </c>
      <c r="G154">
        <f>'MSAR Data'!AP155</f>
        <v>18</v>
      </c>
      <c r="H154">
        <f>'MSAR Data'!AQ155</f>
        <v>8974</v>
      </c>
      <c r="I154">
        <f>'MSAR Data'!AR155</f>
        <v>302</v>
      </c>
      <c r="J154">
        <f>'MSAR Data'!AS155</f>
        <v>114</v>
      </c>
      <c r="K154">
        <f>'MSAR Data'!AT155</f>
        <v>0</v>
      </c>
      <c r="L154">
        <f>'MSAR Data'!AU155</f>
        <v>416</v>
      </c>
      <c r="M154" s="20">
        <f t="shared" si="34"/>
        <v>0.27403846153846156</v>
      </c>
      <c r="N154" s="29">
        <f t="shared" si="43"/>
        <v>0.23320463320463319</v>
      </c>
      <c r="O154" s="29">
        <f t="shared" si="44"/>
        <v>1.4880563895052865E-2</v>
      </c>
      <c r="P154" s="30">
        <f t="shared" si="35"/>
        <v>0.21832406930958032</v>
      </c>
      <c r="Q154" t="s">
        <v>304</v>
      </c>
      <c r="R154" t="s">
        <v>313</v>
      </c>
      <c r="S154" t="s">
        <v>1037</v>
      </c>
      <c r="T154" t="s">
        <v>1134</v>
      </c>
      <c r="U154" s="10" t="s">
        <v>1241</v>
      </c>
      <c r="V154" s="34">
        <f t="shared" si="36"/>
        <v>0.23320463320463319</v>
      </c>
      <c r="W154">
        <f t="shared" si="37"/>
        <v>302</v>
      </c>
      <c r="X154" s="34">
        <f t="shared" si="38"/>
        <v>1.4880563895052865E-2</v>
      </c>
      <c r="Y154">
        <f t="shared" si="39"/>
        <v>114</v>
      </c>
      <c r="Z154" s="34">
        <f t="shared" si="40"/>
        <v>4.6356139959884107E-2</v>
      </c>
      <c r="AA154">
        <f t="shared" si="41"/>
        <v>416</v>
      </c>
      <c r="AB154" s="34">
        <f>IF(T154=$T$1,Z154,IF('School List &amp; Interviews'!$F$13='Admission Preferences'!C154,V154,X154))</f>
        <v>1.4880563895052865E-2</v>
      </c>
      <c r="AC154">
        <f>IF(T154=$T$1,AA154,IF('School List &amp; Interviews'!$F$13='Admission Preferences'!C154,W154,Y154))</f>
        <v>114</v>
      </c>
    </row>
    <row r="155" spans="1:29">
      <c r="A155">
        <f t="shared" si="42"/>
        <v>150</v>
      </c>
      <c r="B155" t="s">
        <v>1005</v>
      </c>
      <c r="C155" t="s">
        <v>1105</v>
      </c>
      <c r="D155" t="s">
        <v>267</v>
      </c>
      <c r="E155">
        <f>'MSAR Data'!AN156</f>
        <v>282</v>
      </c>
      <c r="F155">
        <f>'MSAR Data'!AO156</f>
        <v>6325</v>
      </c>
      <c r="G155">
        <f>'MSAR Data'!AP156</f>
        <v>647</v>
      </c>
      <c r="H155">
        <f>'MSAR Data'!AQ156</f>
        <v>7254</v>
      </c>
      <c r="I155">
        <f>'MSAR Data'!AR156</f>
        <v>28</v>
      </c>
      <c r="J155">
        <f>'MSAR Data'!AS156</f>
        <v>582</v>
      </c>
      <c r="K155">
        <f>'MSAR Data'!AT156</f>
        <v>31</v>
      </c>
      <c r="L155">
        <f>'MSAR Data'!AU156</f>
        <v>641</v>
      </c>
      <c r="M155" s="20">
        <f t="shared" si="34"/>
        <v>0.90795631825273015</v>
      </c>
      <c r="N155" s="29">
        <f t="shared" si="43"/>
        <v>9.9290780141843976E-2</v>
      </c>
      <c r="O155" s="29">
        <f t="shared" si="44"/>
        <v>9.2015810276679835E-2</v>
      </c>
      <c r="P155" s="30">
        <f t="shared" si="35"/>
        <v>7.2749698651641409E-3</v>
      </c>
      <c r="Q155" t="s">
        <v>304</v>
      </c>
      <c r="R155" t="s">
        <v>313</v>
      </c>
      <c r="S155" t="s">
        <v>22</v>
      </c>
      <c r="T155" t="s">
        <v>1135</v>
      </c>
      <c r="U155" s="10"/>
      <c r="V155" s="34">
        <f t="shared" si="36"/>
        <v>9.9290780141843976E-2</v>
      </c>
      <c r="W155">
        <f t="shared" si="37"/>
        <v>28</v>
      </c>
      <c r="X155" s="34">
        <f t="shared" si="38"/>
        <v>9.2015810276679835E-2</v>
      </c>
      <c r="Y155">
        <f t="shared" si="39"/>
        <v>582</v>
      </c>
      <c r="Z155" s="34">
        <f t="shared" si="40"/>
        <v>8.8365039977943205E-2</v>
      </c>
      <c r="AA155">
        <f t="shared" si="41"/>
        <v>641</v>
      </c>
      <c r="AB155" s="34">
        <f>IF(T155=$T$1,Z155,IF('School List &amp; Interviews'!$F$13='Admission Preferences'!C155,V155,X155))</f>
        <v>8.8365039977943205E-2</v>
      </c>
      <c r="AC155">
        <f>IF(T155=$T$1,AA155,IF('School List &amp; Interviews'!$F$13='Admission Preferences'!C155,W155,Y155))</f>
        <v>641</v>
      </c>
    </row>
  </sheetData>
  <mergeCells count="4">
    <mergeCell ref="V4:W4"/>
    <mergeCell ref="X4:Y4"/>
    <mergeCell ref="Z4:AA4"/>
    <mergeCell ref="V3:AC3"/>
  </mergeCells>
  <conditionalFormatting sqref="T1:T3">
    <cfRule type="containsText" dxfId="827" priority="293" operator="containsText" text="Strong">
      <formula>NOT(ISERROR(SEARCH("Strong",T1)))</formula>
    </cfRule>
    <cfRule type="containsText" dxfId="826" priority="294" operator="containsText" text="Some">
      <formula>NOT(ISERROR(SEARCH("Some",T1)))</formula>
    </cfRule>
    <cfRule type="containsText" dxfId="825" priority="295" operator="containsText" text="No">
      <formula>NOT(ISERROR(SEARCH("No",T1)))</formula>
    </cfRule>
  </conditionalFormatting>
  <conditionalFormatting sqref="T6:T7">
    <cfRule type="containsText" dxfId="824" priority="290" operator="containsText" text="Strong">
      <formula>NOT(ISERROR(SEARCH("Strong",T6)))</formula>
    </cfRule>
    <cfRule type="containsText" dxfId="823" priority="291" operator="containsText" text="Some">
      <formula>NOT(ISERROR(SEARCH("Some",T6)))</formula>
    </cfRule>
    <cfRule type="containsText" dxfId="822" priority="292" operator="containsText" text="No">
      <formula>NOT(ISERROR(SEARCH("No",T6)))</formula>
    </cfRule>
  </conditionalFormatting>
  <conditionalFormatting sqref="T9">
    <cfRule type="containsText" dxfId="821" priority="287" operator="containsText" text="Strong">
      <formula>NOT(ISERROR(SEARCH("Strong",T9)))</formula>
    </cfRule>
    <cfRule type="containsText" dxfId="820" priority="288" operator="containsText" text="Some">
      <formula>NOT(ISERROR(SEARCH("Some",T9)))</formula>
    </cfRule>
    <cfRule type="containsText" dxfId="819" priority="289" operator="containsText" text="No">
      <formula>NOT(ISERROR(SEARCH("No",T9)))</formula>
    </cfRule>
  </conditionalFormatting>
  <conditionalFormatting sqref="T10">
    <cfRule type="containsText" dxfId="818" priority="284" operator="containsText" text="Strong">
      <formula>NOT(ISERROR(SEARCH("Strong",T10)))</formula>
    </cfRule>
    <cfRule type="containsText" dxfId="817" priority="285" operator="containsText" text="Some">
      <formula>NOT(ISERROR(SEARCH("Some",T10)))</formula>
    </cfRule>
    <cfRule type="containsText" dxfId="816" priority="286" operator="containsText" text="No">
      <formula>NOT(ISERROR(SEARCH("No",T10)))</formula>
    </cfRule>
  </conditionalFormatting>
  <conditionalFormatting sqref="T11">
    <cfRule type="containsText" dxfId="815" priority="280" operator="containsText" text="Strong">
      <formula>NOT(ISERROR(SEARCH("Strong",T11)))</formula>
    </cfRule>
    <cfRule type="containsText" dxfId="814" priority="281" operator="containsText" text="Some">
      <formula>NOT(ISERROR(SEARCH("Some",T11)))</formula>
    </cfRule>
    <cfRule type="containsText" dxfId="813" priority="282" operator="containsText" text="No">
      <formula>NOT(ISERROR(SEARCH("No",T11)))</formula>
    </cfRule>
  </conditionalFormatting>
  <conditionalFormatting sqref="T12:U12">
    <cfRule type="containsText" dxfId="812" priority="277" operator="containsText" text="Strong">
      <formula>NOT(ISERROR(SEARCH("Strong",T12)))</formula>
    </cfRule>
    <cfRule type="containsText" dxfId="811" priority="278" operator="containsText" text="Some">
      <formula>NOT(ISERROR(SEARCH("Some",T12)))</formula>
    </cfRule>
    <cfRule type="containsText" dxfId="810" priority="279" operator="containsText" text="No">
      <formula>NOT(ISERROR(SEARCH("No",T12)))</formula>
    </cfRule>
  </conditionalFormatting>
  <conditionalFormatting sqref="T13">
    <cfRule type="containsText" dxfId="809" priority="271" operator="containsText" text="Strong">
      <formula>NOT(ISERROR(SEARCH("Strong",T13)))</formula>
    </cfRule>
    <cfRule type="containsText" dxfId="808" priority="272" operator="containsText" text="Some">
      <formula>NOT(ISERROR(SEARCH("Some",T13)))</formula>
    </cfRule>
    <cfRule type="containsText" dxfId="807" priority="273" operator="containsText" text="No">
      <formula>NOT(ISERROR(SEARCH("No",T13)))</formula>
    </cfRule>
  </conditionalFormatting>
  <conditionalFormatting sqref="T14">
    <cfRule type="containsText" dxfId="806" priority="268" operator="containsText" text="Strong">
      <formula>NOT(ISERROR(SEARCH("Strong",T14)))</formula>
    </cfRule>
    <cfRule type="containsText" dxfId="805" priority="269" operator="containsText" text="Some">
      <formula>NOT(ISERROR(SEARCH("Some",T14)))</formula>
    </cfRule>
    <cfRule type="containsText" dxfId="804" priority="270" operator="containsText" text="No">
      <formula>NOT(ISERROR(SEARCH("No",T14)))</formula>
    </cfRule>
  </conditionalFormatting>
  <conditionalFormatting sqref="T15:T16">
    <cfRule type="containsText" dxfId="803" priority="265" operator="containsText" text="Strong">
      <formula>NOT(ISERROR(SEARCH("Strong",T15)))</formula>
    </cfRule>
    <cfRule type="containsText" dxfId="802" priority="266" operator="containsText" text="Some">
      <formula>NOT(ISERROR(SEARCH("Some",T15)))</formula>
    </cfRule>
    <cfRule type="containsText" dxfId="801" priority="267" operator="containsText" text="No">
      <formula>NOT(ISERROR(SEARCH("No",T15)))</formula>
    </cfRule>
  </conditionalFormatting>
  <conditionalFormatting sqref="T17">
    <cfRule type="containsText" dxfId="800" priority="262" operator="containsText" text="Strong">
      <formula>NOT(ISERROR(SEARCH("Strong",T17)))</formula>
    </cfRule>
    <cfRule type="containsText" dxfId="799" priority="263" operator="containsText" text="Some">
      <formula>NOT(ISERROR(SEARCH("Some",T17)))</formula>
    </cfRule>
    <cfRule type="containsText" dxfId="798" priority="264" operator="containsText" text="No">
      <formula>NOT(ISERROR(SEARCH("No",T17)))</formula>
    </cfRule>
  </conditionalFormatting>
  <conditionalFormatting sqref="T18">
    <cfRule type="containsText" dxfId="797" priority="259" operator="containsText" text="Strong">
      <formula>NOT(ISERROR(SEARCH("Strong",T18)))</formula>
    </cfRule>
    <cfRule type="containsText" dxfId="796" priority="260" operator="containsText" text="Some">
      <formula>NOT(ISERROR(SEARCH("Some",T18)))</formula>
    </cfRule>
    <cfRule type="containsText" dxfId="795" priority="261" operator="containsText" text="No">
      <formula>NOT(ISERROR(SEARCH("No",T18)))</formula>
    </cfRule>
  </conditionalFormatting>
  <conditionalFormatting sqref="T19">
    <cfRule type="containsText" dxfId="794" priority="256" operator="containsText" text="Strong">
      <formula>NOT(ISERROR(SEARCH("Strong",T19)))</formula>
    </cfRule>
    <cfRule type="containsText" dxfId="793" priority="257" operator="containsText" text="Some">
      <formula>NOT(ISERROR(SEARCH("Some",T19)))</formula>
    </cfRule>
    <cfRule type="containsText" dxfId="792" priority="258" operator="containsText" text="No">
      <formula>NOT(ISERROR(SEARCH("No",T19)))</formula>
    </cfRule>
  </conditionalFormatting>
  <conditionalFormatting sqref="T20">
    <cfRule type="containsText" dxfId="791" priority="253" operator="containsText" text="Strong">
      <formula>NOT(ISERROR(SEARCH("Strong",T20)))</formula>
    </cfRule>
    <cfRule type="containsText" dxfId="790" priority="254" operator="containsText" text="Some">
      <formula>NOT(ISERROR(SEARCH("Some",T20)))</formula>
    </cfRule>
    <cfRule type="containsText" dxfId="789" priority="255" operator="containsText" text="No">
      <formula>NOT(ISERROR(SEARCH("No",T20)))</formula>
    </cfRule>
  </conditionalFormatting>
  <conditionalFormatting sqref="T21:T23">
    <cfRule type="containsText" dxfId="788" priority="247" operator="containsText" text="Strong">
      <formula>NOT(ISERROR(SEARCH("Strong",T21)))</formula>
    </cfRule>
    <cfRule type="containsText" dxfId="787" priority="248" operator="containsText" text="Some">
      <formula>NOT(ISERROR(SEARCH("Some",T21)))</formula>
    </cfRule>
    <cfRule type="containsText" dxfId="786" priority="249" operator="containsText" text="No">
      <formula>NOT(ISERROR(SEARCH("No",T21)))</formula>
    </cfRule>
  </conditionalFormatting>
  <conditionalFormatting sqref="T24">
    <cfRule type="containsText" dxfId="785" priority="241" operator="containsText" text="Strong">
      <formula>NOT(ISERROR(SEARCH("Strong",T24)))</formula>
    </cfRule>
    <cfRule type="containsText" dxfId="784" priority="242" operator="containsText" text="Some">
      <formula>NOT(ISERROR(SEARCH("Some",T24)))</formula>
    </cfRule>
    <cfRule type="containsText" dxfId="783" priority="243" operator="containsText" text="No">
      <formula>NOT(ISERROR(SEARCH("No",T24)))</formula>
    </cfRule>
  </conditionalFormatting>
  <conditionalFormatting sqref="T25">
    <cfRule type="containsText" dxfId="782" priority="238" operator="containsText" text="Strong">
      <formula>NOT(ISERROR(SEARCH("Strong",T25)))</formula>
    </cfRule>
    <cfRule type="containsText" dxfId="781" priority="239" operator="containsText" text="Some">
      <formula>NOT(ISERROR(SEARCH("Some",T25)))</formula>
    </cfRule>
    <cfRule type="containsText" dxfId="780" priority="240" operator="containsText" text="No">
      <formula>NOT(ISERROR(SEARCH("No",T25)))</formula>
    </cfRule>
  </conditionalFormatting>
  <conditionalFormatting sqref="T26">
    <cfRule type="containsText" dxfId="779" priority="235" operator="containsText" text="Strong">
      <formula>NOT(ISERROR(SEARCH("Strong",T26)))</formula>
    </cfRule>
    <cfRule type="containsText" dxfId="778" priority="236" operator="containsText" text="Some">
      <formula>NOT(ISERROR(SEARCH("Some",T26)))</formula>
    </cfRule>
    <cfRule type="containsText" dxfId="777" priority="237" operator="containsText" text="No">
      <formula>NOT(ISERROR(SEARCH("No",T26)))</formula>
    </cfRule>
  </conditionalFormatting>
  <conditionalFormatting sqref="T27">
    <cfRule type="containsText" dxfId="776" priority="232" operator="containsText" text="Strong">
      <formula>NOT(ISERROR(SEARCH("Strong",T27)))</formula>
    </cfRule>
    <cfRule type="containsText" dxfId="775" priority="233" operator="containsText" text="Some">
      <formula>NOT(ISERROR(SEARCH("Some",T27)))</formula>
    </cfRule>
    <cfRule type="containsText" dxfId="774" priority="234" operator="containsText" text="No">
      <formula>NOT(ISERROR(SEARCH("No",T27)))</formula>
    </cfRule>
  </conditionalFormatting>
  <conditionalFormatting sqref="T28">
    <cfRule type="containsText" dxfId="773" priority="229" operator="containsText" text="Strong">
      <formula>NOT(ISERROR(SEARCH("Strong",T28)))</formula>
    </cfRule>
    <cfRule type="containsText" dxfId="772" priority="230" operator="containsText" text="Some">
      <formula>NOT(ISERROR(SEARCH("Some",T28)))</formula>
    </cfRule>
    <cfRule type="containsText" dxfId="771" priority="231" operator="containsText" text="No">
      <formula>NOT(ISERROR(SEARCH("No",T28)))</formula>
    </cfRule>
  </conditionalFormatting>
  <conditionalFormatting sqref="T29">
    <cfRule type="containsText" dxfId="770" priority="226" operator="containsText" text="Strong">
      <formula>NOT(ISERROR(SEARCH("Strong",T29)))</formula>
    </cfRule>
    <cfRule type="containsText" dxfId="769" priority="227" operator="containsText" text="Some">
      <formula>NOT(ISERROR(SEARCH("Some",T29)))</formula>
    </cfRule>
    <cfRule type="containsText" dxfId="768" priority="228" operator="containsText" text="No">
      <formula>NOT(ISERROR(SEARCH("No",T29)))</formula>
    </cfRule>
  </conditionalFormatting>
  <conditionalFormatting sqref="T30:T32">
    <cfRule type="containsText" dxfId="767" priority="223" operator="containsText" text="Strong">
      <formula>NOT(ISERROR(SEARCH("Strong",T30)))</formula>
    </cfRule>
    <cfRule type="containsText" dxfId="766" priority="224" operator="containsText" text="Some">
      <formula>NOT(ISERROR(SEARCH("Some",T30)))</formula>
    </cfRule>
    <cfRule type="containsText" dxfId="765" priority="225" operator="containsText" text="No">
      <formula>NOT(ISERROR(SEARCH("No",T30)))</formula>
    </cfRule>
  </conditionalFormatting>
  <conditionalFormatting sqref="T33:T34">
    <cfRule type="containsText" dxfId="764" priority="220" operator="containsText" text="Strong">
      <formula>NOT(ISERROR(SEARCH("Strong",T33)))</formula>
    </cfRule>
    <cfRule type="containsText" dxfId="763" priority="221" operator="containsText" text="Some">
      <formula>NOT(ISERROR(SEARCH("Some",T33)))</formula>
    </cfRule>
    <cfRule type="containsText" dxfId="762" priority="222" operator="containsText" text="No">
      <formula>NOT(ISERROR(SEARCH("No",T33)))</formula>
    </cfRule>
  </conditionalFormatting>
  <conditionalFormatting sqref="T35">
    <cfRule type="containsText" dxfId="761" priority="217" operator="containsText" text="Strong">
      <formula>NOT(ISERROR(SEARCH("Strong",T35)))</formula>
    </cfRule>
    <cfRule type="containsText" dxfId="760" priority="218" operator="containsText" text="Some">
      <formula>NOT(ISERROR(SEARCH("Some",T35)))</formula>
    </cfRule>
    <cfRule type="containsText" dxfId="759" priority="219" operator="containsText" text="No">
      <formula>NOT(ISERROR(SEARCH("No",T35)))</formula>
    </cfRule>
  </conditionalFormatting>
  <conditionalFormatting sqref="T36">
    <cfRule type="containsText" dxfId="758" priority="214" operator="containsText" text="Strong">
      <formula>NOT(ISERROR(SEARCH("Strong",T36)))</formula>
    </cfRule>
    <cfRule type="containsText" dxfId="757" priority="215" operator="containsText" text="Some">
      <formula>NOT(ISERROR(SEARCH("Some",T36)))</formula>
    </cfRule>
    <cfRule type="containsText" dxfId="756" priority="216" operator="containsText" text="No">
      <formula>NOT(ISERROR(SEARCH("No",T36)))</formula>
    </cfRule>
  </conditionalFormatting>
  <conditionalFormatting sqref="T37">
    <cfRule type="containsText" dxfId="755" priority="211" operator="containsText" text="Strong">
      <formula>NOT(ISERROR(SEARCH("Strong",T37)))</formula>
    </cfRule>
    <cfRule type="containsText" dxfId="754" priority="212" operator="containsText" text="Some">
      <formula>NOT(ISERROR(SEARCH("Some",T37)))</formula>
    </cfRule>
    <cfRule type="containsText" dxfId="753" priority="213" operator="containsText" text="No">
      <formula>NOT(ISERROR(SEARCH("No",T37)))</formula>
    </cfRule>
  </conditionalFormatting>
  <conditionalFormatting sqref="T38">
    <cfRule type="containsText" dxfId="752" priority="208" operator="containsText" text="Strong">
      <formula>NOT(ISERROR(SEARCH("Strong",T38)))</formula>
    </cfRule>
    <cfRule type="containsText" dxfId="751" priority="209" operator="containsText" text="Some">
      <formula>NOT(ISERROR(SEARCH("Some",T38)))</formula>
    </cfRule>
    <cfRule type="containsText" dxfId="750" priority="210" operator="containsText" text="No">
      <formula>NOT(ISERROR(SEARCH("No",T38)))</formula>
    </cfRule>
  </conditionalFormatting>
  <conditionalFormatting sqref="T39">
    <cfRule type="containsText" dxfId="749" priority="205" operator="containsText" text="Strong">
      <formula>NOT(ISERROR(SEARCH("Strong",T39)))</formula>
    </cfRule>
    <cfRule type="containsText" dxfId="748" priority="206" operator="containsText" text="Some">
      <formula>NOT(ISERROR(SEARCH("Some",T39)))</formula>
    </cfRule>
    <cfRule type="containsText" dxfId="747" priority="207" operator="containsText" text="No">
      <formula>NOT(ISERROR(SEARCH("No",T39)))</formula>
    </cfRule>
  </conditionalFormatting>
  <conditionalFormatting sqref="T40">
    <cfRule type="containsText" dxfId="746" priority="202" operator="containsText" text="Strong">
      <formula>NOT(ISERROR(SEARCH("Strong",T40)))</formula>
    </cfRule>
    <cfRule type="containsText" dxfId="745" priority="203" operator="containsText" text="Some">
      <formula>NOT(ISERROR(SEARCH("Some",T40)))</formula>
    </cfRule>
    <cfRule type="containsText" dxfId="744" priority="204" operator="containsText" text="No">
      <formula>NOT(ISERROR(SEARCH("No",T40)))</formula>
    </cfRule>
  </conditionalFormatting>
  <conditionalFormatting sqref="T41">
    <cfRule type="containsText" dxfId="743" priority="199" operator="containsText" text="Strong">
      <formula>NOT(ISERROR(SEARCH("Strong",T41)))</formula>
    </cfRule>
    <cfRule type="containsText" dxfId="742" priority="200" operator="containsText" text="Some">
      <formula>NOT(ISERROR(SEARCH("Some",T41)))</formula>
    </cfRule>
    <cfRule type="containsText" dxfId="741" priority="201" operator="containsText" text="No">
      <formula>NOT(ISERROR(SEARCH("No",T41)))</formula>
    </cfRule>
  </conditionalFormatting>
  <conditionalFormatting sqref="T42">
    <cfRule type="containsText" dxfId="740" priority="196" operator="containsText" text="Strong">
      <formula>NOT(ISERROR(SEARCH("Strong",T42)))</formula>
    </cfRule>
    <cfRule type="containsText" dxfId="739" priority="197" operator="containsText" text="Some">
      <formula>NOT(ISERROR(SEARCH("Some",T42)))</formula>
    </cfRule>
    <cfRule type="containsText" dxfId="738" priority="198" operator="containsText" text="No">
      <formula>NOT(ISERROR(SEARCH("No",T42)))</formula>
    </cfRule>
  </conditionalFormatting>
  <conditionalFormatting sqref="T43">
    <cfRule type="containsText" dxfId="737" priority="193" operator="containsText" text="Strong">
      <formula>NOT(ISERROR(SEARCH("Strong",T43)))</formula>
    </cfRule>
    <cfRule type="containsText" dxfId="736" priority="194" operator="containsText" text="Some">
      <formula>NOT(ISERROR(SEARCH("Some",T43)))</formula>
    </cfRule>
    <cfRule type="containsText" dxfId="735" priority="195" operator="containsText" text="No">
      <formula>NOT(ISERROR(SEARCH("No",T43)))</formula>
    </cfRule>
  </conditionalFormatting>
  <conditionalFormatting sqref="T44">
    <cfRule type="containsText" dxfId="734" priority="190" operator="containsText" text="Strong">
      <formula>NOT(ISERROR(SEARCH("Strong",T44)))</formula>
    </cfRule>
    <cfRule type="containsText" dxfId="733" priority="191" operator="containsText" text="Some">
      <formula>NOT(ISERROR(SEARCH("Some",T44)))</formula>
    </cfRule>
    <cfRule type="containsText" dxfId="732" priority="192" operator="containsText" text="No">
      <formula>NOT(ISERROR(SEARCH("No",T44)))</formula>
    </cfRule>
  </conditionalFormatting>
  <conditionalFormatting sqref="T45:T47">
    <cfRule type="containsText" dxfId="731" priority="187" operator="containsText" text="Strong">
      <formula>NOT(ISERROR(SEARCH("Strong",T45)))</formula>
    </cfRule>
    <cfRule type="containsText" dxfId="730" priority="188" operator="containsText" text="Some">
      <formula>NOT(ISERROR(SEARCH("Some",T45)))</formula>
    </cfRule>
    <cfRule type="containsText" dxfId="729" priority="189" operator="containsText" text="No">
      <formula>NOT(ISERROR(SEARCH("No",T45)))</formula>
    </cfRule>
  </conditionalFormatting>
  <conditionalFormatting sqref="T48">
    <cfRule type="containsText" dxfId="728" priority="184" operator="containsText" text="Strong">
      <formula>NOT(ISERROR(SEARCH("Strong",T48)))</formula>
    </cfRule>
    <cfRule type="containsText" dxfId="727" priority="185" operator="containsText" text="Some">
      <formula>NOT(ISERROR(SEARCH("Some",T48)))</formula>
    </cfRule>
    <cfRule type="containsText" dxfId="726" priority="186" operator="containsText" text="No">
      <formula>NOT(ISERROR(SEARCH("No",T48)))</formula>
    </cfRule>
  </conditionalFormatting>
  <conditionalFormatting sqref="T49">
    <cfRule type="containsText" dxfId="725" priority="181" operator="containsText" text="Strong">
      <formula>NOT(ISERROR(SEARCH("Strong",T49)))</formula>
    </cfRule>
    <cfRule type="containsText" dxfId="724" priority="182" operator="containsText" text="Some">
      <formula>NOT(ISERROR(SEARCH("Some",T49)))</formula>
    </cfRule>
    <cfRule type="containsText" dxfId="723" priority="183" operator="containsText" text="No">
      <formula>NOT(ISERROR(SEARCH("No",T49)))</formula>
    </cfRule>
  </conditionalFormatting>
  <conditionalFormatting sqref="T50">
    <cfRule type="containsText" dxfId="722" priority="178" operator="containsText" text="Strong">
      <formula>NOT(ISERROR(SEARCH("Strong",T50)))</formula>
    </cfRule>
    <cfRule type="containsText" dxfId="721" priority="179" operator="containsText" text="Some">
      <formula>NOT(ISERROR(SEARCH("Some",T50)))</formula>
    </cfRule>
    <cfRule type="containsText" dxfId="720" priority="180" operator="containsText" text="No">
      <formula>NOT(ISERROR(SEARCH("No",T50)))</formula>
    </cfRule>
  </conditionalFormatting>
  <conditionalFormatting sqref="T51">
    <cfRule type="containsText" dxfId="719" priority="175" operator="containsText" text="Strong">
      <formula>NOT(ISERROR(SEARCH("Strong",T51)))</formula>
    </cfRule>
    <cfRule type="containsText" dxfId="718" priority="176" operator="containsText" text="Some">
      <formula>NOT(ISERROR(SEARCH("Some",T51)))</formula>
    </cfRule>
    <cfRule type="containsText" dxfId="717" priority="177" operator="containsText" text="No">
      <formula>NOT(ISERROR(SEARCH("No",T51)))</formula>
    </cfRule>
  </conditionalFormatting>
  <conditionalFormatting sqref="T52:T55">
    <cfRule type="containsText" dxfId="716" priority="172" operator="containsText" text="Strong">
      <formula>NOT(ISERROR(SEARCH("Strong",T52)))</formula>
    </cfRule>
    <cfRule type="containsText" dxfId="715" priority="173" operator="containsText" text="Some">
      <formula>NOT(ISERROR(SEARCH("Some",T52)))</formula>
    </cfRule>
    <cfRule type="containsText" dxfId="714" priority="174" operator="containsText" text="No">
      <formula>NOT(ISERROR(SEARCH("No",T52)))</formula>
    </cfRule>
  </conditionalFormatting>
  <conditionalFormatting sqref="T56:T58">
    <cfRule type="containsText" dxfId="713" priority="169" operator="containsText" text="Strong">
      <formula>NOT(ISERROR(SEARCH("Strong",T56)))</formula>
    </cfRule>
    <cfRule type="containsText" dxfId="712" priority="170" operator="containsText" text="Some">
      <formula>NOT(ISERROR(SEARCH("Some",T56)))</formula>
    </cfRule>
    <cfRule type="containsText" dxfId="711" priority="171" operator="containsText" text="No">
      <formula>NOT(ISERROR(SEARCH("No",T56)))</formula>
    </cfRule>
  </conditionalFormatting>
  <conditionalFormatting sqref="P6:P155">
    <cfRule type="colorScale" priority="345">
      <colorScale>
        <cfvo type="min"/>
        <cfvo type="percentile" val="50"/>
        <cfvo type="max"/>
        <color rgb="FF63BE7B"/>
        <color rgb="FFFFEB84"/>
        <color rgb="FFF8696B"/>
      </colorScale>
    </cfRule>
  </conditionalFormatting>
  <conditionalFormatting sqref="M6:M155">
    <cfRule type="colorScale" priority="347">
      <colorScale>
        <cfvo type="min"/>
        <cfvo type="percentile" val="50"/>
        <cfvo type="max"/>
        <color rgb="FFF8696B"/>
        <color rgb="FFFFEB84"/>
        <color rgb="FF63BE7B"/>
      </colorScale>
    </cfRule>
  </conditionalFormatting>
  <conditionalFormatting sqref="T59:T60">
    <cfRule type="containsText" dxfId="710" priority="163" operator="containsText" text="Strong">
      <formula>NOT(ISERROR(SEARCH("Strong",T59)))</formula>
    </cfRule>
    <cfRule type="containsText" dxfId="709" priority="164" operator="containsText" text="Some">
      <formula>NOT(ISERROR(SEARCH("Some",T59)))</formula>
    </cfRule>
    <cfRule type="containsText" dxfId="708" priority="165" operator="containsText" text="No">
      <formula>NOT(ISERROR(SEARCH("No",T59)))</formula>
    </cfRule>
  </conditionalFormatting>
  <conditionalFormatting sqref="T61">
    <cfRule type="containsText" dxfId="707" priority="160" operator="containsText" text="Strong">
      <formula>NOT(ISERROR(SEARCH("Strong",T61)))</formula>
    </cfRule>
    <cfRule type="containsText" dxfId="706" priority="161" operator="containsText" text="Some">
      <formula>NOT(ISERROR(SEARCH("Some",T61)))</formula>
    </cfRule>
    <cfRule type="containsText" dxfId="705" priority="162" operator="containsText" text="No">
      <formula>NOT(ISERROR(SEARCH("No",T61)))</formula>
    </cfRule>
  </conditionalFormatting>
  <conditionalFormatting sqref="T62:T64">
    <cfRule type="containsText" dxfId="704" priority="157" operator="containsText" text="Strong">
      <formula>NOT(ISERROR(SEARCH("Strong",T62)))</formula>
    </cfRule>
    <cfRule type="containsText" dxfId="703" priority="158" operator="containsText" text="Some">
      <formula>NOT(ISERROR(SEARCH("Some",T62)))</formula>
    </cfRule>
    <cfRule type="containsText" dxfId="702" priority="159" operator="containsText" text="No">
      <formula>NOT(ISERROR(SEARCH("No",T62)))</formula>
    </cfRule>
  </conditionalFormatting>
  <conditionalFormatting sqref="T65:T66">
    <cfRule type="containsText" dxfId="701" priority="154" operator="containsText" text="Strong">
      <formula>NOT(ISERROR(SEARCH("Strong",T65)))</formula>
    </cfRule>
    <cfRule type="containsText" dxfId="700" priority="155" operator="containsText" text="Some">
      <formula>NOT(ISERROR(SEARCH("Some",T65)))</formula>
    </cfRule>
    <cfRule type="containsText" dxfId="699" priority="156" operator="containsText" text="No">
      <formula>NOT(ISERROR(SEARCH("No",T65)))</formula>
    </cfRule>
  </conditionalFormatting>
  <conditionalFormatting sqref="T67">
    <cfRule type="containsText" dxfId="698" priority="151" operator="containsText" text="Strong">
      <formula>NOT(ISERROR(SEARCH("Strong",T67)))</formula>
    </cfRule>
    <cfRule type="containsText" dxfId="697" priority="152" operator="containsText" text="Some">
      <formula>NOT(ISERROR(SEARCH("Some",T67)))</formula>
    </cfRule>
    <cfRule type="containsText" dxfId="696" priority="153" operator="containsText" text="No">
      <formula>NOT(ISERROR(SEARCH("No",T67)))</formula>
    </cfRule>
  </conditionalFormatting>
  <conditionalFormatting sqref="T68:T69">
    <cfRule type="containsText" dxfId="695" priority="148" operator="containsText" text="Strong">
      <formula>NOT(ISERROR(SEARCH("Strong",T68)))</formula>
    </cfRule>
    <cfRule type="containsText" dxfId="694" priority="149" operator="containsText" text="Some">
      <formula>NOT(ISERROR(SEARCH("Some",T68)))</formula>
    </cfRule>
    <cfRule type="containsText" dxfId="693" priority="150" operator="containsText" text="No">
      <formula>NOT(ISERROR(SEARCH("No",T68)))</formula>
    </cfRule>
  </conditionalFormatting>
  <conditionalFormatting sqref="T70:T71">
    <cfRule type="containsText" dxfId="692" priority="145" operator="containsText" text="Strong">
      <formula>NOT(ISERROR(SEARCH("Strong",T70)))</formula>
    </cfRule>
    <cfRule type="containsText" dxfId="691" priority="146" operator="containsText" text="Some">
      <formula>NOT(ISERROR(SEARCH("Some",T70)))</formula>
    </cfRule>
    <cfRule type="containsText" dxfId="690" priority="147" operator="containsText" text="No">
      <formula>NOT(ISERROR(SEARCH("No",T70)))</formula>
    </cfRule>
  </conditionalFormatting>
  <conditionalFormatting sqref="T72:T73">
    <cfRule type="containsText" dxfId="689" priority="142" operator="containsText" text="Strong">
      <formula>NOT(ISERROR(SEARCH("Strong",T72)))</formula>
    </cfRule>
    <cfRule type="containsText" dxfId="688" priority="143" operator="containsText" text="Some">
      <formula>NOT(ISERROR(SEARCH("Some",T72)))</formula>
    </cfRule>
    <cfRule type="containsText" dxfId="687" priority="144" operator="containsText" text="No">
      <formula>NOT(ISERROR(SEARCH("No",T72)))</formula>
    </cfRule>
  </conditionalFormatting>
  <conditionalFormatting sqref="T74">
    <cfRule type="containsText" dxfId="686" priority="139" operator="containsText" text="Strong">
      <formula>NOT(ISERROR(SEARCH("Strong",T74)))</formula>
    </cfRule>
    <cfRule type="containsText" dxfId="685" priority="140" operator="containsText" text="Some">
      <formula>NOT(ISERROR(SEARCH("Some",T74)))</formula>
    </cfRule>
    <cfRule type="containsText" dxfId="684" priority="141" operator="containsText" text="No">
      <formula>NOT(ISERROR(SEARCH("No",T74)))</formula>
    </cfRule>
  </conditionalFormatting>
  <conditionalFormatting sqref="T75:T76">
    <cfRule type="containsText" dxfId="683" priority="136" operator="containsText" text="Strong">
      <formula>NOT(ISERROR(SEARCH("Strong",T75)))</formula>
    </cfRule>
    <cfRule type="containsText" dxfId="682" priority="137" operator="containsText" text="Some">
      <formula>NOT(ISERROR(SEARCH("Some",T75)))</formula>
    </cfRule>
    <cfRule type="containsText" dxfId="681" priority="138" operator="containsText" text="No">
      <formula>NOT(ISERROR(SEARCH("No",T75)))</formula>
    </cfRule>
  </conditionalFormatting>
  <conditionalFormatting sqref="T77:T78">
    <cfRule type="containsText" dxfId="680" priority="133" operator="containsText" text="Strong">
      <formula>NOT(ISERROR(SEARCH("Strong",T77)))</formula>
    </cfRule>
    <cfRule type="containsText" dxfId="679" priority="134" operator="containsText" text="Some">
      <formula>NOT(ISERROR(SEARCH("Some",T77)))</formula>
    </cfRule>
    <cfRule type="containsText" dxfId="678" priority="135" operator="containsText" text="No">
      <formula>NOT(ISERROR(SEARCH("No",T77)))</formula>
    </cfRule>
  </conditionalFormatting>
  <conditionalFormatting sqref="T79">
    <cfRule type="containsText" dxfId="677" priority="130" operator="containsText" text="Strong">
      <formula>NOT(ISERROR(SEARCH("Strong",T79)))</formula>
    </cfRule>
    <cfRule type="containsText" dxfId="676" priority="131" operator="containsText" text="Some">
      <formula>NOT(ISERROR(SEARCH("Some",T79)))</formula>
    </cfRule>
    <cfRule type="containsText" dxfId="675" priority="132" operator="containsText" text="No">
      <formula>NOT(ISERROR(SEARCH("No",T79)))</formula>
    </cfRule>
  </conditionalFormatting>
  <conditionalFormatting sqref="T80:T81">
    <cfRule type="containsText" dxfId="674" priority="127" operator="containsText" text="Strong">
      <formula>NOT(ISERROR(SEARCH("Strong",T80)))</formula>
    </cfRule>
    <cfRule type="containsText" dxfId="673" priority="128" operator="containsText" text="Some">
      <formula>NOT(ISERROR(SEARCH("Some",T80)))</formula>
    </cfRule>
    <cfRule type="containsText" dxfId="672" priority="129" operator="containsText" text="No">
      <formula>NOT(ISERROR(SEARCH("No",T80)))</formula>
    </cfRule>
  </conditionalFormatting>
  <conditionalFormatting sqref="T82">
    <cfRule type="containsText" dxfId="671" priority="124" operator="containsText" text="Strong">
      <formula>NOT(ISERROR(SEARCH("Strong",T82)))</formula>
    </cfRule>
    <cfRule type="containsText" dxfId="670" priority="125" operator="containsText" text="Some">
      <formula>NOT(ISERROR(SEARCH("Some",T82)))</formula>
    </cfRule>
    <cfRule type="containsText" dxfId="669" priority="126" operator="containsText" text="No">
      <formula>NOT(ISERROR(SEARCH("No",T82)))</formula>
    </cfRule>
  </conditionalFormatting>
  <conditionalFormatting sqref="T83:T86">
    <cfRule type="containsText" dxfId="668" priority="121" operator="containsText" text="Strong">
      <formula>NOT(ISERROR(SEARCH("Strong",T83)))</formula>
    </cfRule>
    <cfRule type="containsText" dxfId="667" priority="122" operator="containsText" text="Some">
      <formula>NOT(ISERROR(SEARCH("Some",T83)))</formula>
    </cfRule>
    <cfRule type="containsText" dxfId="666" priority="123" operator="containsText" text="No">
      <formula>NOT(ISERROR(SEARCH("No",T83)))</formula>
    </cfRule>
  </conditionalFormatting>
  <conditionalFormatting sqref="T87">
    <cfRule type="containsText" dxfId="665" priority="118" operator="containsText" text="Strong">
      <formula>NOT(ISERROR(SEARCH("Strong",T87)))</formula>
    </cfRule>
    <cfRule type="containsText" dxfId="664" priority="119" operator="containsText" text="Some">
      <formula>NOT(ISERROR(SEARCH("Some",T87)))</formula>
    </cfRule>
    <cfRule type="containsText" dxfId="663" priority="120" operator="containsText" text="No">
      <formula>NOT(ISERROR(SEARCH("No",T87)))</formula>
    </cfRule>
  </conditionalFormatting>
  <conditionalFormatting sqref="T88:T90">
    <cfRule type="containsText" dxfId="662" priority="115" operator="containsText" text="Strong">
      <formula>NOT(ISERROR(SEARCH("Strong",T88)))</formula>
    </cfRule>
    <cfRule type="containsText" dxfId="661" priority="116" operator="containsText" text="Some">
      <formula>NOT(ISERROR(SEARCH("Some",T88)))</formula>
    </cfRule>
    <cfRule type="containsText" dxfId="660" priority="117" operator="containsText" text="No">
      <formula>NOT(ISERROR(SEARCH("No",T88)))</formula>
    </cfRule>
  </conditionalFormatting>
  <conditionalFormatting sqref="T91:T92">
    <cfRule type="containsText" dxfId="659" priority="109" operator="containsText" text="Strong">
      <formula>NOT(ISERROR(SEARCH("Strong",T91)))</formula>
    </cfRule>
    <cfRule type="containsText" dxfId="658" priority="110" operator="containsText" text="Some">
      <formula>NOT(ISERROR(SEARCH("Some",T91)))</formula>
    </cfRule>
    <cfRule type="containsText" dxfId="657" priority="111" operator="containsText" text="No">
      <formula>NOT(ISERROR(SEARCH("No",T91)))</formula>
    </cfRule>
  </conditionalFormatting>
  <conditionalFormatting sqref="T93:T94">
    <cfRule type="containsText" dxfId="656" priority="106" operator="containsText" text="Strong">
      <formula>NOT(ISERROR(SEARCH("Strong",T93)))</formula>
    </cfRule>
    <cfRule type="containsText" dxfId="655" priority="107" operator="containsText" text="Some">
      <formula>NOT(ISERROR(SEARCH("Some",T93)))</formula>
    </cfRule>
    <cfRule type="containsText" dxfId="654" priority="108" operator="containsText" text="No">
      <formula>NOT(ISERROR(SEARCH("No",T93)))</formula>
    </cfRule>
  </conditionalFormatting>
  <conditionalFormatting sqref="T95:T97">
    <cfRule type="containsText" dxfId="653" priority="103" operator="containsText" text="Strong">
      <formula>NOT(ISERROR(SEARCH("Strong",T95)))</formula>
    </cfRule>
    <cfRule type="containsText" dxfId="652" priority="104" operator="containsText" text="Some">
      <formula>NOT(ISERROR(SEARCH("Some",T95)))</formula>
    </cfRule>
    <cfRule type="containsText" dxfId="651" priority="105" operator="containsText" text="No">
      <formula>NOT(ISERROR(SEARCH("No",T95)))</formula>
    </cfRule>
  </conditionalFormatting>
  <conditionalFormatting sqref="T98">
    <cfRule type="containsText" dxfId="650" priority="97" operator="containsText" text="Strong">
      <formula>NOT(ISERROR(SEARCH("Strong",T98)))</formula>
    </cfRule>
    <cfRule type="containsText" dxfId="649" priority="98" operator="containsText" text="Some">
      <formula>NOT(ISERROR(SEARCH("Some",T98)))</formula>
    </cfRule>
    <cfRule type="containsText" dxfId="648" priority="99" operator="containsText" text="No">
      <formula>NOT(ISERROR(SEARCH("No",T98)))</formula>
    </cfRule>
  </conditionalFormatting>
  <conditionalFormatting sqref="T99">
    <cfRule type="containsText" dxfId="647" priority="94" operator="containsText" text="Strong">
      <formula>NOT(ISERROR(SEARCH("Strong",T99)))</formula>
    </cfRule>
    <cfRule type="containsText" dxfId="646" priority="95" operator="containsText" text="Some">
      <formula>NOT(ISERROR(SEARCH("Some",T99)))</formula>
    </cfRule>
    <cfRule type="containsText" dxfId="645" priority="96" operator="containsText" text="No">
      <formula>NOT(ISERROR(SEARCH("No",T99)))</formula>
    </cfRule>
  </conditionalFormatting>
  <conditionalFormatting sqref="T100">
    <cfRule type="containsText" dxfId="644" priority="91" operator="containsText" text="Strong">
      <formula>NOT(ISERROR(SEARCH("Strong",T100)))</formula>
    </cfRule>
    <cfRule type="containsText" dxfId="643" priority="92" operator="containsText" text="Some">
      <formula>NOT(ISERROR(SEARCH("Some",T100)))</formula>
    </cfRule>
    <cfRule type="containsText" dxfId="642" priority="93" operator="containsText" text="No">
      <formula>NOT(ISERROR(SEARCH("No",T100)))</formula>
    </cfRule>
  </conditionalFormatting>
  <conditionalFormatting sqref="T101:T102">
    <cfRule type="containsText" dxfId="641" priority="88" operator="containsText" text="Strong">
      <formula>NOT(ISERROR(SEARCH("Strong",T101)))</formula>
    </cfRule>
    <cfRule type="containsText" dxfId="640" priority="89" operator="containsText" text="Some">
      <formula>NOT(ISERROR(SEARCH("Some",T101)))</formula>
    </cfRule>
    <cfRule type="containsText" dxfId="639" priority="90" operator="containsText" text="No">
      <formula>NOT(ISERROR(SEARCH("No",T101)))</formula>
    </cfRule>
  </conditionalFormatting>
  <conditionalFormatting sqref="T103:T104">
    <cfRule type="containsText" dxfId="638" priority="85" operator="containsText" text="Strong">
      <formula>NOT(ISERROR(SEARCH("Strong",T103)))</formula>
    </cfRule>
    <cfRule type="containsText" dxfId="637" priority="86" operator="containsText" text="Some">
      <formula>NOT(ISERROR(SEARCH("Some",T103)))</formula>
    </cfRule>
    <cfRule type="containsText" dxfId="636" priority="87" operator="containsText" text="No">
      <formula>NOT(ISERROR(SEARCH("No",T103)))</formula>
    </cfRule>
  </conditionalFormatting>
  <conditionalFormatting sqref="T105:T106">
    <cfRule type="containsText" dxfId="635" priority="82" operator="containsText" text="Strong">
      <formula>NOT(ISERROR(SEARCH("Strong",T105)))</formula>
    </cfRule>
    <cfRule type="containsText" dxfId="634" priority="83" operator="containsText" text="Some">
      <formula>NOT(ISERROR(SEARCH("Some",T105)))</formula>
    </cfRule>
    <cfRule type="containsText" dxfId="633" priority="84" operator="containsText" text="No">
      <formula>NOT(ISERROR(SEARCH("No",T105)))</formula>
    </cfRule>
  </conditionalFormatting>
  <conditionalFormatting sqref="T107:T109">
    <cfRule type="containsText" dxfId="632" priority="79" operator="containsText" text="Strong">
      <formula>NOT(ISERROR(SEARCH("Strong",T107)))</formula>
    </cfRule>
    <cfRule type="containsText" dxfId="631" priority="80" operator="containsText" text="Some">
      <formula>NOT(ISERROR(SEARCH("Some",T107)))</formula>
    </cfRule>
    <cfRule type="containsText" dxfId="630" priority="81" operator="containsText" text="No">
      <formula>NOT(ISERROR(SEARCH("No",T107)))</formula>
    </cfRule>
  </conditionalFormatting>
  <conditionalFormatting sqref="T110:T112">
    <cfRule type="containsText" dxfId="629" priority="76" operator="containsText" text="Strong">
      <formula>NOT(ISERROR(SEARCH("Strong",T110)))</formula>
    </cfRule>
    <cfRule type="containsText" dxfId="628" priority="77" operator="containsText" text="Some">
      <formula>NOT(ISERROR(SEARCH("Some",T110)))</formula>
    </cfRule>
    <cfRule type="containsText" dxfId="627" priority="78" operator="containsText" text="No">
      <formula>NOT(ISERROR(SEARCH("No",T110)))</formula>
    </cfRule>
  </conditionalFormatting>
  <conditionalFormatting sqref="T113:T114">
    <cfRule type="containsText" dxfId="626" priority="73" operator="containsText" text="Strong">
      <formula>NOT(ISERROR(SEARCH("Strong",T113)))</formula>
    </cfRule>
    <cfRule type="containsText" dxfId="625" priority="74" operator="containsText" text="Some">
      <formula>NOT(ISERROR(SEARCH("Some",T113)))</formula>
    </cfRule>
    <cfRule type="containsText" dxfId="624" priority="75" operator="containsText" text="No">
      <formula>NOT(ISERROR(SEARCH("No",T113)))</formula>
    </cfRule>
  </conditionalFormatting>
  <conditionalFormatting sqref="T115:T116">
    <cfRule type="containsText" dxfId="623" priority="70" operator="containsText" text="Strong">
      <formula>NOT(ISERROR(SEARCH("Strong",T115)))</formula>
    </cfRule>
    <cfRule type="containsText" dxfId="622" priority="71" operator="containsText" text="Some">
      <formula>NOT(ISERROR(SEARCH("Some",T115)))</formula>
    </cfRule>
    <cfRule type="containsText" dxfId="621" priority="72" operator="containsText" text="No">
      <formula>NOT(ISERROR(SEARCH("No",T115)))</formula>
    </cfRule>
  </conditionalFormatting>
  <conditionalFormatting sqref="T117:T118">
    <cfRule type="containsText" dxfId="620" priority="67" operator="containsText" text="Strong">
      <formula>NOT(ISERROR(SEARCH("Strong",T117)))</formula>
    </cfRule>
    <cfRule type="containsText" dxfId="619" priority="68" operator="containsText" text="Some">
      <formula>NOT(ISERROR(SEARCH("Some",T117)))</formula>
    </cfRule>
    <cfRule type="containsText" dxfId="618" priority="69" operator="containsText" text="No">
      <formula>NOT(ISERROR(SEARCH("No",T117)))</formula>
    </cfRule>
  </conditionalFormatting>
  <conditionalFormatting sqref="T119">
    <cfRule type="containsText" dxfId="617" priority="64" operator="containsText" text="Strong">
      <formula>NOT(ISERROR(SEARCH("Strong",T119)))</formula>
    </cfRule>
    <cfRule type="containsText" dxfId="616" priority="65" operator="containsText" text="Some">
      <formula>NOT(ISERROR(SEARCH("Some",T119)))</formula>
    </cfRule>
    <cfRule type="containsText" dxfId="615" priority="66" operator="containsText" text="No">
      <formula>NOT(ISERROR(SEARCH("No",T119)))</formula>
    </cfRule>
  </conditionalFormatting>
  <conditionalFormatting sqref="T120:T128">
    <cfRule type="containsText" dxfId="614" priority="61" operator="containsText" text="Strong">
      <formula>NOT(ISERROR(SEARCH("Strong",T120)))</formula>
    </cfRule>
    <cfRule type="containsText" dxfId="613" priority="62" operator="containsText" text="Some">
      <formula>NOT(ISERROR(SEARCH("Some",T120)))</formula>
    </cfRule>
    <cfRule type="containsText" dxfId="612" priority="63" operator="containsText" text="No">
      <formula>NOT(ISERROR(SEARCH("No",T120)))</formula>
    </cfRule>
  </conditionalFormatting>
  <conditionalFormatting sqref="T129">
    <cfRule type="containsText" dxfId="611" priority="58" operator="containsText" text="Strong">
      <formula>NOT(ISERROR(SEARCH("Strong",T129)))</formula>
    </cfRule>
    <cfRule type="containsText" dxfId="610" priority="59" operator="containsText" text="Some">
      <formula>NOT(ISERROR(SEARCH("Some",T129)))</formula>
    </cfRule>
    <cfRule type="containsText" dxfId="609" priority="60" operator="containsText" text="No">
      <formula>NOT(ISERROR(SEARCH("No",T129)))</formula>
    </cfRule>
  </conditionalFormatting>
  <conditionalFormatting sqref="T130">
    <cfRule type="containsText" dxfId="608" priority="55" operator="containsText" text="Strong">
      <formula>NOT(ISERROR(SEARCH("Strong",T130)))</formula>
    </cfRule>
    <cfRule type="containsText" dxfId="607" priority="56" operator="containsText" text="Some">
      <formula>NOT(ISERROR(SEARCH("Some",T130)))</formula>
    </cfRule>
    <cfRule type="containsText" dxfId="606" priority="57" operator="containsText" text="No">
      <formula>NOT(ISERROR(SEARCH("No",T130)))</formula>
    </cfRule>
  </conditionalFormatting>
  <conditionalFormatting sqref="T131:T132">
    <cfRule type="containsText" dxfId="605" priority="52" operator="containsText" text="Strong">
      <formula>NOT(ISERROR(SEARCH("Strong",T131)))</formula>
    </cfRule>
    <cfRule type="containsText" dxfId="604" priority="53" operator="containsText" text="Some">
      <formula>NOT(ISERROR(SEARCH("Some",T131)))</formula>
    </cfRule>
    <cfRule type="containsText" dxfId="603" priority="54" operator="containsText" text="No">
      <formula>NOT(ISERROR(SEARCH("No",T131)))</formula>
    </cfRule>
  </conditionalFormatting>
  <conditionalFormatting sqref="T133">
    <cfRule type="containsText" dxfId="602" priority="49" operator="containsText" text="Strong">
      <formula>NOT(ISERROR(SEARCH("Strong",T133)))</formula>
    </cfRule>
    <cfRule type="containsText" dxfId="601" priority="50" operator="containsText" text="Some">
      <formula>NOT(ISERROR(SEARCH("Some",T133)))</formula>
    </cfRule>
    <cfRule type="containsText" dxfId="600" priority="51" operator="containsText" text="No">
      <formula>NOT(ISERROR(SEARCH("No",T133)))</formula>
    </cfRule>
  </conditionalFormatting>
  <conditionalFormatting sqref="T134:T139">
    <cfRule type="containsText" dxfId="599" priority="46" operator="containsText" text="Strong">
      <formula>NOT(ISERROR(SEARCH("Strong",T134)))</formula>
    </cfRule>
    <cfRule type="containsText" dxfId="598" priority="47" operator="containsText" text="Some">
      <formula>NOT(ISERROR(SEARCH("Some",T134)))</formula>
    </cfRule>
    <cfRule type="containsText" dxfId="597" priority="48" operator="containsText" text="No">
      <formula>NOT(ISERROR(SEARCH("No",T134)))</formula>
    </cfRule>
  </conditionalFormatting>
  <conditionalFormatting sqref="T140">
    <cfRule type="containsText" dxfId="596" priority="43" operator="containsText" text="Strong">
      <formula>NOT(ISERROR(SEARCH("Strong",T140)))</formula>
    </cfRule>
    <cfRule type="containsText" dxfId="595" priority="44" operator="containsText" text="Some">
      <formula>NOT(ISERROR(SEARCH("Some",T140)))</formula>
    </cfRule>
    <cfRule type="containsText" dxfId="594" priority="45" operator="containsText" text="No">
      <formula>NOT(ISERROR(SEARCH("No",T140)))</formula>
    </cfRule>
  </conditionalFormatting>
  <conditionalFormatting sqref="T141">
    <cfRule type="containsText" dxfId="593" priority="40" operator="containsText" text="Strong">
      <formula>NOT(ISERROR(SEARCH("Strong",T141)))</formula>
    </cfRule>
    <cfRule type="containsText" dxfId="592" priority="41" operator="containsText" text="Some">
      <formula>NOT(ISERROR(SEARCH("Some",T141)))</formula>
    </cfRule>
    <cfRule type="containsText" dxfId="591" priority="42" operator="containsText" text="No">
      <formula>NOT(ISERROR(SEARCH("No",T141)))</formula>
    </cfRule>
  </conditionalFormatting>
  <conditionalFormatting sqref="T142">
    <cfRule type="containsText" dxfId="590" priority="37" operator="containsText" text="Strong">
      <formula>NOT(ISERROR(SEARCH("Strong",T142)))</formula>
    </cfRule>
    <cfRule type="containsText" dxfId="589" priority="38" operator="containsText" text="Some">
      <formula>NOT(ISERROR(SEARCH("Some",T142)))</formula>
    </cfRule>
    <cfRule type="containsText" dxfId="588" priority="39" operator="containsText" text="No">
      <formula>NOT(ISERROR(SEARCH("No",T142)))</formula>
    </cfRule>
  </conditionalFormatting>
  <conditionalFormatting sqref="T143:T144">
    <cfRule type="containsText" dxfId="587" priority="34" operator="containsText" text="Strong">
      <formula>NOT(ISERROR(SEARCH("Strong",T143)))</formula>
    </cfRule>
    <cfRule type="containsText" dxfId="586" priority="35" operator="containsText" text="Some">
      <formula>NOT(ISERROR(SEARCH("Some",T143)))</formula>
    </cfRule>
    <cfRule type="containsText" dxfId="585" priority="36" operator="containsText" text="No">
      <formula>NOT(ISERROR(SEARCH("No",T143)))</formula>
    </cfRule>
  </conditionalFormatting>
  <conditionalFormatting sqref="T145">
    <cfRule type="containsText" dxfId="584" priority="31" operator="containsText" text="Strong">
      <formula>NOT(ISERROR(SEARCH("Strong",T145)))</formula>
    </cfRule>
    <cfRule type="containsText" dxfId="583" priority="32" operator="containsText" text="Some">
      <formula>NOT(ISERROR(SEARCH("Some",T145)))</formula>
    </cfRule>
    <cfRule type="containsText" dxfId="582" priority="33" operator="containsText" text="No">
      <formula>NOT(ISERROR(SEARCH("No",T145)))</formula>
    </cfRule>
  </conditionalFormatting>
  <conditionalFormatting sqref="T146:T147">
    <cfRule type="containsText" dxfId="581" priority="28" operator="containsText" text="Strong">
      <formula>NOT(ISERROR(SEARCH("Strong",T146)))</formula>
    </cfRule>
    <cfRule type="containsText" dxfId="580" priority="29" operator="containsText" text="Some">
      <formula>NOT(ISERROR(SEARCH("Some",T146)))</formula>
    </cfRule>
    <cfRule type="containsText" dxfId="579" priority="30" operator="containsText" text="No">
      <formula>NOT(ISERROR(SEARCH("No",T146)))</formula>
    </cfRule>
  </conditionalFormatting>
  <conditionalFormatting sqref="T148">
    <cfRule type="containsText" dxfId="578" priority="25" operator="containsText" text="Strong">
      <formula>NOT(ISERROR(SEARCH("Strong",T148)))</formula>
    </cfRule>
    <cfRule type="containsText" dxfId="577" priority="26" operator="containsText" text="Some">
      <formula>NOT(ISERROR(SEARCH("Some",T148)))</formula>
    </cfRule>
    <cfRule type="containsText" dxfId="576" priority="27" operator="containsText" text="No">
      <formula>NOT(ISERROR(SEARCH("No",T148)))</formula>
    </cfRule>
  </conditionalFormatting>
  <conditionalFormatting sqref="T149">
    <cfRule type="containsText" dxfId="575" priority="22" operator="containsText" text="Strong">
      <formula>NOT(ISERROR(SEARCH("Strong",T149)))</formula>
    </cfRule>
    <cfRule type="containsText" dxfId="574" priority="23" operator="containsText" text="Some">
      <formula>NOT(ISERROR(SEARCH("Some",T149)))</formula>
    </cfRule>
    <cfRule type="containsText" dxfId="573" priority="24" operator="containsText" text="No">
      <formula>NOT(ISERROR(SEARCH("No",T149)))</formula>
    </cfRule>
  </conditionalFormatting>
  <conditionalFormatting sqref="T150">
    <cfRule type="containsText" dxfId="572" priority="19" operator="containsText" text="Strong">
      <formula>NOT(ISERROR(SEARCH("Strong",T150)))</formula>
    </cfRule>
    <cfRule type="containsText" dxfId="571" priority="20" operator="containsText" text="Some">
      <formula>NOT(ISERROR(SEARCH("Some",T150)))</formula>
    </cfRule>
    <cfRule type="containsText" dxfId="570" priority="21" operator="containsText" text="No">
      <formula>NOT(ISERROR(SEARCH("No",T150)))</formula>
    </cfRule>
  </conditionalFormatting>
  <conditionalFormatting sqref="T151">
    <cfRule type="containsText" dxfId="569" priority="16" operator="containsText" text="Strong">
      <formula>NOT(ISERROR(SEARCH("Strong",T151)))</formula>
    </cfRule>
    <cfRule type="containsText" dxfId="568" priority="17" operator="containsText" text="Some">
      <formula>NOT(ISERROR(SEARCH("Some",T151)))</formula>
    </cfRule>
    <cfRule type="containsText" dxfId="567" priority="18" operator="containsText" text="No">
      <formula>NOT(ISERROR(SEARCH("No",T151)))</formula>
    </cfRule>
  </conditionalFormatting>
  <conditionalFormatting sqref="T152">
    <cfRule type="containsText" dxfId="566" priority="13" operator="containsText" text="Strong">
      <formula>NOT(ISERROR(SEARCH("Strong",T152)))</formula>
    </cfRule>
    <cfRule type="containsText" dxfId="565" priority="14" operator="containsText" text="Some">
      <formula>NOT(ISERROR(SEARCH("Some",T152)))</formula>
    </cfRule>
    <cfRule type="containsText" dxfId="564" priority="15" operator="containsText" text="No">
      <formula>NOT(ISERROR(SEARCH("No",T152)))</formula>
    </cfRule>
  </conditionalFormatting>
  <conditionalFormatting sqref="T153">
    <cfRule type="containsText" dxfId="563" priority="10" operator="containsText" text="Strong">
      <formula>NOT(ISERROR(SEARCH("Strong",T153)))</formula>
    </cfRule>
    <cfRule type="containsText" dxfId="562" priority="11" operator="containsText" text="Some">
      <formula>NOT(ISERROR(SEARCH("Some",T153)))</formula>
    </cfRule>
    <cfRule type="containsText" dxfId="561" priority="12" operator="containsText" text="No">
      <formula>NOT(ISERROR(SEARCH("No",T153)))</formula>
    </cfRule>
  </conditionalFormatting>
  <conditionalFormatting sqref="T155">
    <cfRule type="containsText" dxfId="560" priority="7" operator="containsText" text="Strong">
      <formula>NOT(ISERROR(SEARCH("Strong",T155)))</formula>
    </cfRule>
    <cfRule type="containsText" dxfId="559" priority="8" operator="containsText" text="Some">
      <formula>NOT(ISERROR(SEARCH("Some",T155)))</formula>
    </cfRule>
    <cfRule type="containsText" dxfId="558" priority="9" operator="containsText" text="No">
      <formula>NOT(ISERROR(SEARCH("No",T155)))</formula>
    </cfRule>
  </conditionalFormatting>
  <conditionalFormatting sqref="T154">
    <cfRule type="containsText" dxfId="557" priority="4" operator="containsText" text="Strong">
      <formula>NOT(ISERROR(SEARCH("Strong",T154)))</formula>
    </cfRule>
    <cfRule type="containsText" dxfId="556" priority="5" operator="containsText" text="Some">
      <formula>NOT(ISERROR(SEARCH("Some",T154)))</formula>
    </cfRule>
    <cfRule type="containsText" dxfId="555" priority="6" operator="containsText" text="No">
      <formula>NOT(ISERROR(SEARCH("No",T154)))</formula>
    </cfRule>
  </conditionalFormatting>
  <conditionalFormatting sqref="T8">
    <cfRule type="containsText" dxfId="554" priority="1" operator="containsText" text="Strong">
      <formula>NOT(ISERROR(SEARCH("Strong",T8)))</formula>
    </cfRule>
    <cfRule type="containsText" dxfId="553" priority="2" operator="containsText" text="Some">
      <formula>NOT(ISERROR(SEARCH("Some",T8)))</formula>
    </cfRule>
    <cfRule type="containsText" dxfId="552" priority="3" operator="containsText" text="No">
      <formula>NOT(ISERROR(SEARCH("No",T8)))</formula>
    </cfRule>
  </conditionalFormatting>
  <hyperlinks>
    <hyperlink ref="R24" r:id="rId1" xr:uid="{89E6287E-33B4-2F47-9773-7E9C8568AA7E}"/>
    <hyperlink ref="R37" r:id="rId2" xr:uid="{08806B97-FF35-884A-BA62-5E571A4BBAB4}"/>
    <hyperlink ref="R78" r:id="rId3" xr:uid="{692FF2BE-A679-2E4E-86B7-18E2E714C846}"/>
    <hyperlink ref="R79" r:id="rId4" xr:uid="{CF3E6F69-D3EB-5E48-9FB0-F2D02E82E97C}"/>
    <hyperlink ref="R80" r:id="rId5" xr:uid="{F3F84F77-BDA1-1843-BD6A-E7C4A4618345}"/>
    <hyperlink ref="R126" r:id="rId6" xr:uid="{572B367B-E1B2-8B44-B591-CD7C57932D7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BE0AA-4696-1042-BD3B-347E9AF1220C}">
  <sheetPr filterMode="1"/>
  <dimension ref="A1:AI155"/>
  <sheetViews>
    <sheetView zoomScale="70" zoomScaleNormal="70" workbookViewId="0">
      <selection activeCell="B5" sqref="B5"/>
    </sheetView>
  </sheetViews>
  <sheetFormatPr baseColWidth="10" defaultRowHeight="16"/>
  <cols>
    <col min="2" max="2" width="36" customWidth="1"/>
    <col min="3" max="3" width="4.5" customWidth="1"/>
    <col min="4" max="4" width="8.5" customWidth="1"/>
    <col min="5" max="12" width="10.83203125" customWidth="1"/>
    <col min="13" max="13" width="6" customWidth="1"/>
    <col min="14" max="14" width="11.5" customWidth="1"/>
    <col min="15" max="15" width="9.1640625" customWidth="1"/>
    <col min="16" max="16" width="15.5" customWidth="1"/>
    <col min="17" max="17" width="13.83203125" customWidth="1"/>
    <col min="18" max="18" width="49.83203125" customWidth="1"/>
    <col min="19" max="19" width="35.6640625" customWidth="1"/>
    <col min="20" max="20" width="15.83203125" customWidth="1"/>
    <col min="21" max="21" width="59.1640625" customWidth="1"/>
    <col min="22" max="22" width="12" customWidth="1"/>
    <col min="24" max="24" width="15" customWidth="1"/>
    <col min="26" max="26" width="15.5" customWidth="1"/>
  </cols>
  <sheetData>
    <row r="1" spans="1:35">
      <c r="T1" t="s">
        <v>1135</v>
      </c>
      <c r="AI1" s="34"/>
    </row>
    <row r="2" spans="1:35" ht="51">
      <c r="T2" t="s">
        <v>1134</v>
      </c>
      <c r="U2" s="3" t="s">
        <v>1264</v>
      </c>
      <c r="AI2" s="34"/>
    </row>
    <row r="3" spans="1:35" ht="34">
      <c r="T3" t="s">
        <v>1136</v>
      </c>
      <c r="U3" s="3" t="s">
        <v>1147</v>
      </c>
      <c r="V3" s="99" t="s">
        <v>1259</v>
      </c>
      <c r="W3" s="99"/>
      <c r="X3" s="99"/>
      <c r="Y3" s="99"/>
      <c r="Z3" s="99"/>
      <c r="AA3" s="99"/>
      <c r="AB3" s="99"/>
      <c r="AC3" s="99"/>
      <c r="AI3" s="34"/>
    </row>
    <row r="4" spans="1:35">
      <c r="V4" s="98" t="s">
        <v>1154</v>
      </c>
      <c r="W4" s="98"/>
      <c r="X4" s="98" t="s">
        <v>1158</v>
      </c>
      <c r="Y4" s="98"/>
      <c r="Z4" s="98" t="s">
        <v>1159</v>
      </c>
      <c r="AA4" s="98"/>
      <c r="AB4" s="72"/>
      <c r="AC4" s="72"/>
      <c r="AI4" s="34"/>
    </row>
    <row r="5" spans="1:35" ht="51">
      <c r="B5" s="15" t="s">
        <v>100</v>
      </c>
      <c r="C5" s="15" t="s">
        <v>1090</v>
      </c>
      <c r="D5" s="15" t="s">
        <v>266</v>
      </c>
      <c r="E5" s="16" t="s">
        <v>280</v>
      </c>
      <c r="F5" s="16" t="s">
        <v>281</v>
      </c>
      <c r="G5" s="16" t="s">
        <v>282</v>
      </c>
      <c r="H5" s="16" t="s">
        <v>283</v>
      </c>
      <c r="I5" s="16" t="s">
        <v>284</v>
      </c>
      <c r="J5" s="16" t="s">
        <v>285</v>
      </c>
      <c r="K5" s="16" t="s">
        <v>286</v>
      </c>
      <c r="L5" s="16" t="s">
        <v>287</v>
      </c>
      <c r="M5" s="33" t="s">
        <v>1139</v>
      </c>
      <c r="N5" s="28" t="s">
        <v>1140</v>
      </c>
      <c r="O5" s="28" t="s">
        <v>1141</v>
      </c>
      <c r="P5" s="33" t="s">
        <v>1142</v>
      </c>
      <c r="Q5" s="79" t="s">
        <v>1137</v>
      </c>
      <c r="R5" s="15" t="s">
        <v>271</v>
      </c>
      <c r="S5" s="78" t="s">
        <v>1258</v>
      </c>
      <c r="T5" s="32" t="s">
        <v>1138</v>
      </c>
      <c r="U5" s="31" t="s">
        <v>1143</v>
      </c>
      <c r="V5" s="71" t="s">
        <v>1155</v>
      </c>
      <c r="W5" s="71" t="s">
        <v>1156</v>
      </c>
      <c r="X5" s="71" t="s">
        <v>1155</v>
      </c>
      <c r="Y5" s="71" t="s">
        <v>1157</v>
      </c>
      <c r="Z5" s="71" t="s">
        <v>1155</v>
      </c>
      <c r="AA5" s="71" t="s">
        <v>1157</v>
      </c>
      <c r="AB5" s="71" t="s">
        <v>1160</v>
      </c>
      <c r="AC5" s="71" t="s">
        <v>1161</v>
      </c>
      <c r="AI5" s="34"/>
    </row>
    <row r="6" spans="1:35" hidden="1">
      <c r="A6">
        <v>1</v>
      </c>
      <c r="B6" t="s">
        <v>0</v>
      </c>
      <c r="C6" t="s">
        <v>1091</v>
      </c>
      <c r="D6" t="s">
        <v>267</v>
      </c>
      <c r="E6">
        <f>'MSAR Data'!AN7</f>
        <v>2223</v>
      </c>
      <c r="F6">
        <f>'MSAR Data'!AO7</f>
        <v>11502</v>
      </c>
      <c r="G6">
        <f>'MSAR Data'!AP7</f>
        <v>14</v>
      </c>
      <c r="H6">
        <f>'MSAR Data'!AQ7</f>
        <v>13739</v>
      </c>
      <c r="I6">
        <f>'MSAR Data'!AR7</f>
        <v>259</v>
      </c>
      <c r="J6">
        <f>'MSAR Data'!AS7</f>
        <v>468</v>
      </c>
      <c r="K6">
        <f>'MSAR Data'!AT7</f>
        <v>0</v>
      </c>
      <c r="L6">
        <f>'MSAR Data'!AU7</f>
        <v>727</v>
      </c>
      <c r="M6" s="20">
        <f>IFERROR(J6/L6,"")</f>
        <v>0.64374140302613481</v>
      </c>
      <c r="N6" s="29">
        <f t="shared" ref="N6:O35" si="0">IFERROR(I6/E6,"")</f>
        <v>0.11650922177237967</v>
      </c>
      <c r="O6" s="29">
        <f t="shared" si="0"/>
        <v>4.0688575899843503E-2</v>
      </c>
      <c r="P6" s="30">
        <f>IFERROR(N6-O6,"")</f>
        <v>7.5820645872536174E-2</v>
      </c>
      <c r="Q6" t="s">
        <v>304</v>
      </c>
      <c r="R6" t="s">
        <v>270</v>
      </c>
      <c r="S6" t="s">
        <v>270</v>
      </c>
      <c r="T6" t="s">
        <v>1135</v>
      </c>
      <c r="U6" s="10"/>
      <c r="V6" s="34">
        <f>I6/E6</f>
        <v>0.11650922177237967</v>
      </c>
      <c r="W6">
        <f>I6</f>
        <v>259</v>
      </c>
      <c r="X6" s="34">
        <f>J6/F6</f>
        <v>4.0688575899843503E-2</v>
      </c>
      <c r="Y6">
        <f>J6</f>
        <v>468</v>
      </c>
      <c r="Z6" s="34">
        <f>L6/H6</f>
        <v>5.2915059320183422E-2</v>
      </c>
      <c r="AA6">
        <f>L6</f>
        <v>727</v>
      </c>
      <c r="AB6" s="34">
        <f>IF(T6=$T$1,Z6,IF('School List &amp; Interviews'!$F$13='Public Openly Selective'!C6,V6,X6))</f>
        <v>5.2915059320183422E-2</v>
      </c>
      <c r="AC6">
        <f>IF(T6=$T$1,AA6,IF('School List &amp; Interviews'!$F$13='Public Openly Selective'!C6,W6,Y6))</f>
        <v>727</v>
      </c>
    </row>
    <row r="7" spans="1:35" hidden="1">
      <c r="A7">
        <f>A6+1</f>
        <v>2</v>
      </c>
      <c r="B7" t="s">
        <v>18</v>
      </c>
      <c r="C7" t="s">
        <v>1091</v>
      </c>
      <c r="D7" t="s">
        <v>267</v>
      </c>
      <c r="E7">
        <f>'MSAR Data'!AN8</f>
        <v>1979</v>
      </c>
      <c r="F7">
        <f>'MSAR Data'!AO8</f>
        <v>7714</v>
      </c>
      <c r="G7">
        <f>'MSAR Data'!AP8</f>
        <v>74</v>
      </c>
      <c r="H7">
        <f>'MSAR Data'!AQ8</f>
        <v>9767</v>
      </c>
      <c r="I7">
        <f>'MSAR Data'!AR8</f>
        <v>476</v>
      </c>
      <c r="J7">
        <f>'MSAR Data'!AS8</f>
        <v>638</v>
      </c>
      <c r="K7">
        <f>'MSAR Data'!AT8</f>
        <v>0</v>
      </c>
      <c r="L7">
        <f>'MSAR Data'!AU8</f>
        <v>1114</v>
      </c>
      <c r="M7" s="20">
        <f t="shared" ref="M7:M70" si="1">IFERROR(J7/L7,"")</f>
        <v>0.57271095152603235</v>
      </c>
      <c r="N7" s="29">
        <f t="shared" si="0"/>
        <v>0.2405255179383527</v>
      </c>
      <c r="O7" s="29">
        <f t="shared" si="0"/>
        <v>8.2706766917293228E-2</v>
      </c>
      <c r="P7" s="30">
        <f t="shared" ref="P7:P70" si="2">IFERROR(N7-O7,"")</f>
        <v>0.15781875102105947</v>
      </c>
      <c r="Q7" t="s">
        <v>304</v>
      </c>
      <c r="R7" t="s">
        <v>306</v>
      </c>
      <c r="S7" t="s">
        <v>22</v>
      </c>
      <c r="T7" t="s">
        <v>1135</v>
      </c>
      <c r="U7" s="10"/>
      <c r="V7" s="34">
        <f t="shared" ref="V7:V70" si="3">I7/E7</f>
        <v>0.2405255179383527</v>
      </c>
      <c r="W7">
        <f t="shared" ref="W7:W70" si="4">I7</f>
        <v>476</v>
      </c>
      <c r="X7" s="34">
        <f t="shared" ref="X7:X70" si="5">J7/F7</f>
        <v>8.2706766917293228E-2</v>
      </c>
      <c r="Y7">
        <f t="shared" ref="Y7:Y70" si="6">J7</f>
        <v>638</v>
      </c>
      <c r="Z7" s="34">
        <f t="shared" ref="Z7:Z70" si="7">L7/H7</f>
        <v>0.11405754069826968</v>
      </c>
      <c r="AA7">
        <f t="shared" ref="AA7:AA70" si="8">L7</f>
        <v>1114</v>
      </c>
      <c r="AB7" s="34">
        <f>IF(T7=$T$1,Z7,IF('School List &amp; Interviews'!$F$13='Public Openly Selective'!C7,V7,X7))</f>
        <v>0.11405754069826968</v>
      </c>
      <c r="AC7">
        <f>IF(T7=$T$1,AA7,IF('School List &amp; Interviews'!$F$13='Public Openly Selective'!C7,W7,Y7))</f>
        <v>1114</v>
      </c>
    </row>
    <row r="8" spans="1:35" hidden="1">
      <c r="A8">
        <f t="shared" ref="A8:A71" si="9">A7+1</f>
        <v>3</v>
      </c>
      <c r="B8" t="s">
        <v>24</v>
      </c>
      <c r="C8" t="s">
        <v>1092</v>
      </c>
      <c r="D8" t="s">
        <v>267</v>
      </c>
      <c r="E8">
        <f>'MSAR Data'!AN9</f>
        <v>2330</v>
      </c>
      <c r="F8">
        <f>'MSAR Data'!AO9</f>
        <v>5198</v>
      </c>
      <c r="G8">
        <f>'MSAR Data'!AP9</f>
        <v>170</v>
      </c>
      <c r="H8">
        <f>'MSAR Data'!AQ9</f>
        <v>7698</v>
      </c>
      <c r="I8">
        <f>'MSAR Data'!AR9</f>
        <v>580</v>
      </c>
      <c r="J8">
        <f>'MSAR Data'!AS9</f>
        <v>272</v>
      </c>
      <c r="K8">
        <f>'MSAR Data'!AT9</f>
        <v>0</v>
      </c>
      <c r="L8">
        <f>'MSAR Data'!AU9</f>
        <v>852</v>
      </c>
      <c r="M8" s="20">
        <f t="shared" si="1"/>
        <v>0.31924882629107981</v>
      </c>
      <c r="N8" s="29">
        <f t="shared" si="0"/>
        <v>0.24892703862660945</v>
      </c>
      <c r="O8" s="29">
        <f t="shared" si="0"/>
        <v>5.232781839168911E-2</v>
      </c>
      <c r="P8" s="30">
        <f t="shared" si="2"/>
        <v>0.19659922023492032</v>
      </c>
      <c r="Q8" t="s">
        <v>304</v>
      </c>
      <c r="R8" t="s">
        <v>309</v>
      </c>
      <c r="S8" t="s">
        <v>22</v>
      </c>
      <c r="T8" t="s">
        <v>1134</v>
      </c>
      <c r="U8" s="10" t="s">
        <v>1256</v>
      </c>
      <c r="V8" s="34">
        <f t="shared" si="3"/>
        <v>0.24892703862660945</v>
      </c>
      <c r="W8">
        <f t="shared" si="4"/>
        <v>580</v>
      </c>
      <c r="X8" s="34">
        <f t="shared" si="5"/>
        <v>5.232781839168911E-2</v>
      </c>
      <c r="Y8">
        <f t="shared" si="6"/>
        <v>272</v>
      </c>
      <c r="Z8" s="34">
        <f t="shared" si="7"/>
        <v>0.11067809820732658</v>
      </c>
      <c r="AA8">
        <f t="shared" si="8"/>
        <v>852</v>
      </c>
      <c r="AB8" s="34">
        <f>IF(T8=$T$1,Z8,IF('School List &amp; Interviews'!$F$13='Public Openly Selective'!C8,V8,X8))</f>
        <v>5.232781839168911E-2</v>
      </c>
      <c r="AC8">
        <f>IF(T8=$T$1,AA8,IF('School List &amp; Interviews'!$F$13='Public Openly Selective'!C8,W8,Y8))</f>
        <v>272</v>
      </c>
    </row>
    <row r="9" spans="1:35" hidden="1">
      <c r="A9">
        <f t="shared" si="9"/>
        <v>4</v>
      </c>
      <c r="B9" t="s">
        <v>29</v>
      </c>
      <c r="C9" t="s">
        <v>1093</v>
      </c>
      <c r="D9" t="s">
        <v>267</v>
      </c>
      <c r="E9">
        <f>'MSAR Data'!AN10</f>
        <v>950</v>
      </c>
      <c r="F9">
        <f>'MSAR Data'!AO10</f>
        <v>10187</v>
      </c>
      <c r="G9">
        <f>'MSAR Data'!AP10</f>
        <v>870</v>
      </c>
      <c r="H9">
        <f>'MSAR Data'!AQ10</f>
        <v>12007</v>
      </c>
      <c r="I9">
        <f>'MSAR Data'!AR10</f>
        <v>119</v>
      </c>
      <c r="J9">
        <f>'MSAR Data'!AS10</f>
        <v>848</v>
      </c>
      <c r="K9">
        <f>'MSAR Data'!AT10</f>
        <v>26</v>
      </c>
      <c r="L9">
        <f>'MSAR Data'!AU10</f>
        <v>993</v>
      </c>
      <c r="M9" s="20">
        <f t="shared" si="1"/>
        <v>0.85397784491440076</v>
      </c>
      <c r="N9" s="29">
        <f t="shared" si="0"/>
        <v>0.12526315789473685</v>
      </c>
      <c r="O9" s="29">
        <f t="shared" si="0"/>
        <v>8.3243349366840094E-2</v>
      </c>
      <c r="P9" s="30">
        <f t="shared" si="2"/>
        <v>4.201980852789676E-2</v>
      </c>
      <c r="Q9" t="s">
        <v>304</v>
      </c>
      <c r="R9" t="s">
        <v>313</v>
      </c>
      <c r="S9" t="s">
        <v>22</v>
      </c>
      <c r="T9" t="s">
        <v>1135</v>
      </c>
      <c r="U9" s="10"/>
      <c r="V9" s="34">
        <f t="shared" si="3"/>
        <v>0.12526315789473685</v>
      </c>
      <c r="W9">
        <f t="shared" si="4"/>
        <v>119</v>
      </c>
      <c r="X9" s="34">
        <f t="shared" si="5"/>
        <v>8.3243349366840094E-2</v>
      </c>
      <c r="Y9">
        <f t="shared" si="6"/>
        <v>848</v>
      </c>
      <c r="Z9" s="34">
        <f t="shared" si="7"/>
        <v>8.2701757308236867E-2</v>
      </c>
      <c r="AA9">
        <f t="shared" si="8"/>
        <v>993</v>
      </c>
      <c r="AB9" s="34">
        <f>IF(T9=$T$1,Z9,IF('School List &amp; Interviews'!$F$13='Public Openly Selective'!C9,V9,X9))</f>
        <v>8.2701757308236867E-2</v>
      </c>
      <c r="AC9">
        <f>IF(T9=$T$1,AA9,IF('School List &amp; Interviews'!$F$13='Public Openly Selective'!C9,W9,Y9))</f>
        <v>993</v>
      </c>
    </row>
    <row r="10" spans="1:35" hidden="1">
      <c r="A10">
        <f t="shared" si="9"/>
        <v>5</v>
      </c>
      <c r="B10" t="s">
        <v>33</v>
      </c>
      <c r="C10" t="s">
        <v>1094</v>
      </c>
      <c r="D10" t="s">
        <v>316</v>
      </c>
      <c r="E10">
        <f>'MSAR Data'!AN11</f>
        <v>1204</v>
      </c>
      <c r="F10">
        <f>'MSAR Data'!AO11</f>
        <v>3</v>
      </c>
      <c r="G10">
        <f>'MSAR Data'!AP11</f>
        <v>2</v>
      </c>
      <c r="H10">
        <f>'MSAR Data'!AQ11</f>
        <v>1209</v>
      </c>
      <c r="I10">
        <f>'MSAR Data'!AR11</f>
        <v>405</v>
      </c>
      <c r="J10">
        <f>'MSAR Data'!AS11</f>
        <v>0</v>
      </c>
      <c r="K10">
        <f>'MSAR Data'!AT11</f>
        <v>0</v>
      </c>
      <c r="L10">
        <f>'MSAR Data'!AU11</f>
        <v>405</v>
      </c>
      <c r="M10" s="20">
        <f t="shared" si="1"/>
        <v>0</v>
      </c>
      <c r="N10" s="29">
        <f t="shared" si="0"/>
        <v>0.33637873754152825</v>
      </c>
      <c r="O10" s="29">
        <f t="shared" si="0"/>
        <v>0</v>
      </c>
      <c r="P10" s="30">
        <f t="shared" si="2"/>
        <v>0.33637873754152825</v>
      </c>
      <c r="Q10" t="s">
        <v>299</v>
      </c>
      <c r="S10" t="s">
        <v>317</v>
      </c>
      <c r="T10" t="s">
        <v>1136</v>
      </c>
      <c r="U10" s="10"/>
      <c r="V10" s="34">
        <f t="shared" si="3"/>
        <v>0.33637873754152825</v>
      </c>
      <c r="W10">
        <f t="shared" si="4"/>
        <v>405</v>
      </c>
      <c r="X10" s="34">
        <f t="shared" si="5"/>
        <v>0</v>
      </c>
      <c r="Y10">
        <f t="shared" si="6"/>
        <v>0</v>
      </c>
      <c r="Z10" s="34">
        <f t="shared" si="7"/>
        <v>0.33498759305210918</v>
      </c>
      <c r="AA10">
        <f t="shared" si="8"/>
        <v>405</v>
      </c>
      <c r="AB10" s="34">
        <f>IF(T10=$T$1,Z10,IF('School List &amp; Interviews'!$F$13='Public Openly Selective'!C10,V10,X10))</f>
        <v>0</v>
      </c>
      <c r="AC10">
        <f>IF(T10=$T$1,AA10,IF('School List &amp; Interviews'!$F$13='Public Openly Selective'!C10,W10,Y10))</f>
        <v>0</v>
      </c>
    </row>
    <row r="11" spans="1:35" hidden="1">
      <c r="A11">
        <f t="shared" si="9"/>
        <v>6</v>
      </c>
      <c r="B11" t="s">
        <v>35</v>
      </c>
      <c r="C11" t="s">
        <v>1095</v>
      </c>
      <c r="D11" t="s">
        <v>267</v>
      </c>
      <c r="E11">
        <f>'MSAR Data'!AN12</f>
        <v>3670</v>
      </c>
      <c r="F11">
        <f>'MSAR Data'!AO12</f>
        <v>2218</v>
      </c>
      <c r="G11">
        <f>'MSAR Data'!AP12</f>
        <v>64</v>
      </c>
      <c r="H11">
        <f>'MSAR Data'!AQ12</f>
        <v>5952</v>
      </c>
      <c r="I11">
        <f>'MSAR Data'!AR12</f>
        <v>283</v>
      </c>
      <c r="J11">
        <f>'MSAR Data'!AS12</f>
        <v>30</v>
      </c>
      <c r="K11">
        <f>'MSAR Data'!AT12</f>
        <v>0</v>
      </c>
      <c r="L11">
        <f>'MSAR Data'!AU12</f>
        <v>313</v>
      </c>
      <c r="M11" s="20">
        <f t="shared" si="1"/>
        <v>9.5846645367412137E-2</v>
      </c>
      <c r="N11" s="29">
        <f t="shared" si="0"/>
        <v>7.7111716621253407E-2</v>
      </c>
      <c r="O11" s="29">
        <f t="shared" si="0"/>
        <v>1.3525698827772768E-2</v>
      </c>
      <c r="P11" s="30">
        <f t="shared" si="2"/>
        <v>6.3586017793480637E-2</v>
      </c>
      <c r="Q11" t="s">
        <v>304</v>
      </c>
      <c r="R11" t="s">
        <v>320</v>
      </c>
      <c r="S11" t="s">
        <v>22</v>
      </c>
      <c r="T11" t="s">
        <v>1135</v>
      </c>
      <c r="U11" s="10"/>
      <c r="V11" s="34">
        <f t="shared" si="3"/>
        <v>7.7111716621253407E-2</v>
      </c>
      <c r="W11">
        <f t="shared" si="4"/>
        <v>283</v>
      </c>
      <c r="X11" s="34">
        <f t="shared" si="5"/>
        <v>1.3525698827772768E-2</v>
      </c>
      <c r="Y11">
        <f t="shared" si="6"/>
        <v>30</v>
      </c>
      <c r="Z11" s="34">
        <f t="shared" si="7"/>
        <v>5.2587365591397851E-2</v>
      </c>
      <c r="AA11">
        <f t="shared" si="8"/>
        <v>313</v>
      </c>
      <c r="AB11" s="34">
        <f>IF(T11=$T$1,Z11,IF('School List &amp; Interviews'!$F$13='Public Openly Selective'!C11,V11,X11))</f>
        <v>5.2587365591397851E-2</v>
      </c>
      <c r="AC11">
        <f>IF(T11=$T$1,AA11,IF('School List &amp; Interviews'!$F$13='Public Openly Selective'!C11,W11,Y11))</f>
        <v>313</v>
      </c>
    </row>
    <row r="12" spans="1:35" hidden="1">
      <c r="A12">
        <f t="shared" si="9"/>
        <v>7</v>
      </c>
      <c r="B12" t="s">
        <v>38</v>
      </c>
      <c r="C12" t="s">
        <v>1095</v>
      </c>
      <c r="D12" t="s">
        <v>267</v>
      </c>
      <c r="E12">
        <f>'MSAR Data'!AN13</f>
        <v>3955</v>
      </c>
      <c r="F12">
        <f>'MSAR Data'!AO13</f>
        <v>2264</v>
      </c>
      <c r="G12">
        <f>'MSAR Data'!AP13</f>
        <v>87</v>
      </c>
      <c r="H12">
        <f>'MSAR Data'!AQ13</f>
        <v>6306</v>
      </c>
      <c r="I12">
        <f>'MSAR Data'!AR13</f>
        <v>519</v>
      </c>
      <c r="J12">
        <f>'MSAR Data'!AS13</f>
        <v>10</v>
      </c>
      <c r="K12">
        <f>'MSAR Data'!AT13</f>
        <v>0</v>
      </c>
      <c r="L12">
        <f>'MSAR Data'!AU13</f>
        <v>529</v>
      </c>
      <c r="M12" s="20">
        <f t="shared" si="1"/>
        <v>1.890359168241966E-2</v>
      </c>
      <c r="N12" s="29">
        <f t="shared" si="0"/>
        <v>0.13122629582806575</v>
      </c>
      <c r="O12" s="29">
        <f t="shared" si="0"/>
        <v>4.4169611307420496E-3</v>
      </c>
      <c r="P12" s="30">
        <f t="shared" si="2"/>
        <v>0.12680933469732369</v>
      </c>
      <c r="Q12" t="s">
        <v>304</v>
      </c>
      <c r="R12" t="s">
        <v>304</v>
      </c>
      <c r="S12" t="s">
        <v>324</v>
      </c>
      <c r="T12" t="s">
        <v>1136</v>
      </c>
      <c r="U12" s="10" t="s">
        <v>1204</v>
      </c>
      <c r="V12" s="34">
        <f t="shared" si="3"/>
        <v>0.13122629582806575</v>
      </c>
      <c r="W12">
        <f t="shared" si="4"/>
        <v>519</v>
      </c>
      <c r="X12" s="34">
        <f t="shared" si="5"/>
        <v>4.4169611307420496E-3</v>
      </c>
      <c r="Y12">
        <f t="shared" si="6"/>
        <v>10</v>
      </c>
      <c r="Z12" s="34">
        <f t="shared" si="7"/>
        <v>8.3888360291785605E-2</v>
      </c>
      <c r="AA12">
        <f t="shared" si="8"/>
        <v>529</v>
      </c>
      <c r="AB12" s="34">
        <f>IF(T12=$T$1,Z12,IF('School List &amp; Interviews'!$F$13='Public Openly Selective'!C12,V12,X12))</f>
        <v>4.4169611307420496E-3</v>
      </c>
      <c r="AC12">
        <f>IF(T12=$T$1,AA12,IF('School List &amp; Interviews'!$F$13='Public Openly Selective'!C12,W12,Y12))</f>
        <v>10</v>
      </c>
    </row>
    <row r="13" spans="1:35" hidden="1">
      <c r="A13">
        <f t="shared" si="9"/>
        <v>8</v>
      </c>
      <c r="B13" s="21" t="s">
        <v>41</v>
      </c>
      <c r="C13" t="s">
        <v>1096</v>
      </c>
      <c r="D13" t="s">
        <v>316</v>
      </c>
      <c r="E13">
        <f>'MSAR Data'!AN14</f>
        <v>504</v>
      </c>
      <c r="F13">
        <f>'MSAR Data'!AO14</f>
        <v>1959</v>
      </c>
      <c r="G13">
        <f>'MSAR Data'!AP14</f>
        <v>8</v>
      </c>
      <c r="H13">
        <f>'MSAR Data'!AQ14</f>
        <v>2471</v>
      </c>
      <c r="I13" s="18">
        <f>'MSAR Data'!AR14</f>
        <v>0</v>
      </c>
      <c r="J13" s="18">
        <f>'MSAR Data'!AS14</f>
        <v>0</v>
      </c>
      <c r="K13" s="18">
        <f>'MSAR Data'!AT14</f>
        <v>0</v>
      </c>
      <c r="L13" s="18">
        <f>'MSAR Data'!AU14</f>
        <v>0</v>
      </c>
      <c r="M13" s="20" t="str">
        <f t="shared" si="1"/>
        <v/>
      </c>
      <c r="N13" s="29">
        <f t="shared" si="0"/>
        <v>0</v>
      </c>
      <c r="O13" s="29">
        <f t="shared" si="0"/>
        <v>0</v>
      </c>
      <c r="P13" s="30">
        <f t="shared" si="2"/>
        <v>0</v>
      </c>
      <c r="Q13" t="s">
        <v>304</v>
      </c>
      <c r="R13" t="s">
        <v>328</v>
      </c>
      <c r="S13" t="s">
        <v>327</v>
      </c>
      <c r="T13" t="s">
        <v>1136</v>
      </c>
      <c r="U13" s="10" t="s">
        <v>1205</v>
      </c>
      <c r="V13" s="34">
        <f t="shared" si="3"/>
        <v>0</v>
      </c>
      <c r="W13">
        <f t="shared" si="4"/>
        <v>0</v>
      </c>
      <c r="X13" s="34">
        <f t="shared" si="5"/>
        <v>0</v>
      </c>
      <c r="Y13">
        <f t="shared" si="6"/>
        <v>0</v>
      </c>
      <c r="Z13" s="34">
        <f t="shared" si="7"/>
        <v>0</v>
      </c>
      <c r="AA13">
        <f t="shared" si="8"/>
        <v>0</v>
      </c>
      <c r="AB13" s="34">
        <f>IF(T13=$T$1,Z13,IF('School List &amp; Interviews'!$F$13='Public Openly Selective'!C13,V13,X13))</f>
        <v>0</v>
      </c>
      <c r="AC13">
        <f>IF(T13=$T$1,AA13,IF('School List &amp; Interviews'!$F$13='Public Openly Selective'!C13,W13,Y13))</f>
        <v>0</v>
      </c>
    </row>
    <row r="14" spans="1:35" hidden="1">
      <c r="A14">
        <f t="shared" si="9"/>
        <v>9</v>
      </c>
      <c r="B14" t="s">
        <v>46</v>
      </c>
      <c r="C14" t="s">
        <v>1097</v>
      </c>
      <c r="D14" t="s">
        <v>267</v>
      </c>
      <c r="E14">
        <f>'MSAR Data'!AN15</f>
        <v>876</v>
      </c>
      <c r="F14">
        <f>'MSAR Data'!AO15</f>
        <v>7230</v>
      </c>
      <c r="G14">
        <f>'MSAR Data'!AP15</f>
        <v>724</v>
      </c>
      <c r="H14">
        <f>'MSAR Data'!AQ15</f>
        <v>8830</v>
      </c>
      <c r="I14">
        <f>'MSAR Data'!AR15</f>
        <v>144</v>
      </c>
      <c r="J14">
        <f>'MSAR Data'!AS15</f>
        <v>1022</v>
      </c>
      <c r="K14">
        <f>'MSAR Data'!AT15</f>
        <v>34</v>
      </c>
      <c r="L14">
        <f>'MSAR Data'!AU15</f>
        <v>1200</v>
      </c>
      <c r="M14" s="20">
        <f t="shared" si="1"/>
        <v>0.85166666666666668</v>
      </c>
      <c r="N14" s="29">
        <f t="shared" si="0"/>
        <v>0.16438356164383561</v>
      </c>
      <c r="O14" s="29">
        <f t="shared" si="0"/>
        <v>0.14135546334716459</v>
      </c>
      <c r="P14" s="30">
        <f t="shared" si="2"/>
        <v>2.3028098296671018E-2</v>
      </c>
      <c r="Q14" t="s">
        <v>304</v>
      </c>
      <c r="R14" t="s">
        <v>332</v>
      </c>
      <c r="T14" t="s">
        <v>1135</v>
      </c>
      <c r="U14" s="10"/>
      <c r="V14" s="34">
        <f t="shared" si="3"/>
        <v>0.16438356164383561</v>
      </c>
      <c r="W14">
        <f t="shared" si="4"/>
        <v>144</v>
      </c>
      <c r="X14" s="34">
        <f t="shared" si="5"/>
        <v>0.14135546334716459</v>
      </c>
      <c r="Y14">
        <f t="shared" si="6"/>
        <v>1022</v>
      </c>
      <c r="Z14" s="34">
        <f t="shared" si="7"/>
        <v>0.13590033975084936</v>
      </c>
      <c r="AA14">
        <f t="shared" si="8"/>
        <v>1200</v>
      </c>
      <c r="AB14" s="34">
        <f>IF(T14=$T$1,Z14,IF('School List &amp; Interviews'!$F$13='Public Openly Selective'!C14,V14,X14))</f>
        <v>0.13590033975084936</v>
      </c>
      <c r="AC14">
        <f>IF(T14=$T$1,AA14,IF('School List &amp; Interviews'!$F$13='Public Openly Selective'!C14,W14,Y14))</f>
        <v>1200</v>
      </c>
    </row>
    <row r="15" spans="1:35" hidden="1">
      <c r="A15">
        <f t="shared" si="9"/>
        <v>10</v>
      </c>
      <c r="B15" t="s">
        <v>48</v>
      </c>
      <c r="C15" t="s">
        <v>1098</v>
      </c>
      <c r="D15" t="s">
        <v>316</v>
      </c>
      <c r="E15">
        <f>'MSAR Data'!AN16</f>
        <v>1598</v>
      </c>
      <c r="F15">
        <f>'MSAR Data'!AO16</f>
        <v>5305</v>
      </c>
      <c r="G15">
        <f>'MSAR Data'!AP16</f>
        <v>529</v>
      </c>
      <c r="H15">
        <f>'MSAR Data'!AQ16</f>
        <v>7432</v>
      </c>
      <c r="I15">
        <f>'MSAR Data'!AR16</f>
        <v>310</v>
      </c>
      <c r="J15">
        <f>'MSAR Data'!AS16</f>
        <v>159</v>
      </c>
      <c r="K15">
        <f>'MSAR Data'!AT16</f>
        <v>0</v>
      </c>
      <c r="L15">
        <f>'MSAR Data'!AU16</f>
        <v>469</v>
      </c>
      <c r="M15" s="20">
        <f t="shared" si="1"/>
        <v>0.33901918976545842</v>
      </c>
      <c r="N15" s="29">
        <f t="shared" si="0"/>
        <v>0.19399249061326659</v>
      </c>
      <c r="O15" s="29">
        <f t="shared" si="0"/>
        <v>2.9971724787935909E-2</v>
      </c>
      <c r="P15" s="30">
        <f t="shared" si="2"/>
        <v>0.16402076582533068</v>
      </c>
      <c r="Q15" t="s">
        <v>304</v>
      </c>
      <c r="R15" t="s">
        <v>338</v>
      </c>
      <c r="S15" t="s">
        <v>337</v>
      </c>
      <c r="T15" t="s">
        <v>1134</v>
      </c>
      <c r="U15" s="10" t="s">
        <v>1144</v>
      </c>
      <c r="V15" s="34">
        <f t="shared" si="3"/>
        <v>0.19399249061326659</v>
      </c>
      <c r="W15">
        <f t="shared" si="4"/>
        <v>310</v>
      </c>
      <c r="X15" s="34">
        <f t="shared" si="5"/>
        <v>2.9971724787935909E-2</v>
      </c>
      <c r="Y15">
        <f t="shared" si="6"/>
        <v>159</v>
      </c>
      <c r="Z15" s="34">
        <f t="shared" si="7"/>
        <v>6.3105489773950488E-2</v>
      </c>
      <c r="AA15">
        <f t="shared" si="8"/>
        <v>469</v>
      </c>
      <c r="AB15" s="34">
        <f>IF(T15=$T$1,Z15,IF('School List &amp; Interviews'!$F$13='Public Openly Selective'!C15,V15,X15))</f>
        <v>2.9971724787935909E-2</v>
      </c>
      <c r="AC15">
        <f>IF(T15=$T$1,AA15,IF('School List &amp; Interviews'!$F$13='Public Openly Selective'!C15,W15,Y15))</f>
        <v>159</v>
      </c>
    </row>
    <row r="16" spans="1:35" hidden="1">
      <c r="A16">
        <f t="shared" si="9"/>
        <v>11</v>
      </c>
      <c r="B16" t="s">
        <v>50</v>
      </c>
      <c r="C16" t="s">
        <v>1099</v>
      </c>
      <c r="D16" t="s">
        <v>316</v>
      </c>
      <c r="E16">
        <f>'MSAR Data'!AN17</f>
        <v>2600</v>
      </c>
      <c r="F16">
        <f>'MSAR Data'!AO17</f>
        <v>3408</v>
      </c>
      <c r="G16">
        <f>'MSAR Data'!AP17</f>
        <v>23</v>
      </c>
      <c r="H16">
        <f>'MSAR Data'!AQ17</f>
        <v>6031</v>
      </c>
      <c r="I16">
        <f>'MSAR Data'!AR17</f>
        <v>261</v>
      </c>
      <c r="J16">
        <f>'MSAR Data'!AS17</f>
        <v>64</v>
      </c>
      <c r="K16">
        <f>'MSAR Data'!AT17</f>
        <v>0</v>
      </c>
      <c r="L16">
        <f>'MSAR Data'!AU17</f>
        <v>325</v>
      </c>
      <c r="M16" s="20">
        <f t="shared" si="1"/>
        <v>0.19692307692307692</v>
      </c>
      <c r="N16" s="29">
        <f t="shared" si="0"/>
        <v>0.10038461538461538</v>
      </c>
      <c r="O16" s="29">
        <f t="shared" si="0"/>
        <v>1.8779342723004695E-2</v>
      </c>
      <c r="P16" s="30">
        <f t="shared" si="2"/>
        <v>8.1605272661610689E-2</v>
      </c>
      <c r="Q16" t="s">
        <v>304</v>
      </c>
      <c r="R16" t="s">
        <v>343</v>
      </c>
      <c r="S16" t="s">
        <v>344</v>
      </c>
      <c r="T16" t="s">
        <v>1134</v>
      </c>
      <c r="U16" s="10" t="s">
        <v>1201</v>
      </c>
      <c r="V16" s="34">
        <f t="shared" si="3"/>
        <v>0.10038461538461538</v>
      </c>
      <c r="W16">
        <f t="shared" si="4"/>
        <v>261</v>
      </c>
      <c r="X16" s="34">
        <f t="shared" si="5"/>
        <v>1.8779342723004695E-2</v>
      </c>
      <c r="Y16">
        <f t="shared" si="6"/>
        <v>64</v>
      </c>
      <c r="Z16" s="34">
        <f t="shared" si="7"/>
        <v>5.3888244072293152E-2</v>
      </c>
      <c r="AA16">
        <f t="shared" si="8"/>
        <v>325</v>
      </c>
      <c r="AB16" s="34">
        <f>IF(T16=$T$1,Z16,IF('School List &amp; Interviews'!$F$13='Public Openly Selective'!C16,V16,X16))</f>
        <v>1.8779342723004695E-2</v>
      </c>
      <c r="AC16">
        <f>IF(T16=$T$1,AA16,IF('School List &amp; Interviews'!$F$13='Public Openly Selective'!C16,W16,Y16))</f>
        <v>64</v>
      </c>
    </row>
    <row r="17" spans="1:29" hidden="1">
      <c r="A17">
        <f t="shared" si="9"/>
        <v>12</v>
      </c>
      <c r="B17" t="s">
        <v>53</v>
      </c>
      <c r="C17" t="s">
        <v>1096</v>
      </c>
      <c r="D17" t="s">
        <v>267</v>
      </c>
      <c r="E17">
        <f>'MSAR Data'!AN18</f>
        <v>1590</v>
      </c>
      <c r="F17">
        <f>'MSAR Data'!AO18</f>
        <v>12485</v>
      </c>
      <c r="G17">
        <f>'MSAR Data'!AP18</f>
        <v>120</v>
      </c>
      <c r="H17">
        <f>'MSAR Data'!AQ18</f>
        <v>14195</v>
      </c>
      <c r="I17">
        <f>'MSAR Data'!AR18</f>
        <v>314</v>
      </c>
      <c r="J17">
        <f>'MSAR Data'!AS18</f>
        <v>707</v>
      </c>
      <c r="K17">
        <f>'MSAR Data'!AT18</f>
        <v>0</v>
      </c>
      <c r="L17">
        <f>'MSAR Data'!AU18</f>
        <v>1021</v>
      </c>
      <c r="M17" s="20">
        <f t="shared" si="1"/>
        <v>0.69245837414299705</v>
      </c>
      <c r="N17" s="29">
        <f t="shared" si="0"/>
        <v>0.19748427672955976</v>
      </c>
      <c r="O17" s="29">
        <f t="shared" si="0"/>
        <v>5.6627953544253103E-2</v>
      </c>
      <c r="P17" s="30">
        <f t="shared" si="2"/>
        <v>0.14085632318530666</v>
      </c>
      <c r="Q17" t="s">
        <v>304</v>
      </c>
      <c r="R17" t="s">
        <v>347</v>
      </c>
      <c r="T17" t="s">
        <v>1135</v>
      </c>
      <c r="U17" s="10"/>
      <c r="V17" s="34">
        <f t="shared" si="3"/>
        <v>0.19748427672955976</v>
      </c>
      <c r="W17">
        <f t="shared" si="4"/>
        <v>314</v>
      </c>
      <c r="X17" s="34">
        <f t="shared" si="5"/>
        <v>5.6627953544253103E-2</v>
      </c>
      <c r="Y17">
        <f t="shared" si="6"/>
        <v>707</v>
      </c>
      <c r="Z17" s="34">
        <f t="shared" si="7"/>
        <v>7.1926734765762598E-2</v>
      </c>
      <c r="AA17">
        <f t="shared" si="8"/>
        <v>1021</v>
      </c>
      <c r="AB17" s="34">
        <f>IF(T17=$T$1,Z17,IF('School List &amp; Interviews'!$F$13='Public Openly Selective'!C17,V17,X17))</f>
        <v>7.1926734765762598E-2</v>
      </c>
      <c r="AC17">
        <f>IF(T17=$T$1,AA17,IF('School List &amp; Interviews'!$F$13='Public Openly Selective'!C17,W17,Y17))</f>
        <v>1021</v>
      </c>
    </row>
    <row r="18" spans="1:29" hidden="1">
      <c r="A18">
        <f t="shared" si="9"/>
        <v>13</v>
      </c>
      <c r="B18" t="s">
        <v>55</v>
      </c>
      <c r="C18" t="s">
        <v>1091</v>
      </c>
      <c r="D18" t="s">
        <v>267</v>
      </c>
      <c r="E18">
        <f>'MSAR Data'!AN19</f>
        <v>1232</v>
      </c>
      <c r="F18">
        <f>'MSAR Data'!AO19</f>
        <v>6328</v>
      </c>
      <c r="G18">
        <f>'MSAR Data'!AP19</f>
        <v>520</v>
      </c>
      <c r="H18">
        <f>'MSAR Data'!AQ19</f>
        <v>8080</v>
      </c>
      <c r="I18">
        <f>'MSAR Data'!AR19</f>
        <v>103</v>
      </c>
      <c r="J18">
        <f>'MSAR Data'!AS19</f>
        <v>741</v>
      </c>
      <c r="K18">
        <f>'MSAR Data'!AT19</f>
        <v>8</v>
      </c>
      <c r="L18">
        <f>'MSAR Data'!AU19</f>
        <v>852</v>
      </c>
      <c r="M18" s="20">
        <f t="shared" si="1"/>
        <v>0.86971830985915488</v>
      </c>
      <c r="N18" s="29">
        <f t="shared" si="0"/>
        <v>8.3603896103896097E-2</v>
      </c>
      <c r="O18" s="29">
        <f t="shared" si="0"/>
        <v>0.11709860935524652</v>
      </c>
      <c r="P18" s="30">
        <f t="shared" si="2"/>
        <v>-3.3494713251350422E-2</v>
      </c>
      <c r="Q18" t="s">
        <v>304</v>
      </c>
      <c r="R18" t="s">
        <v>313</v>
      </c>
      <c r="T18" t="s">
        <v>1135</v>
      </c>
      <c r="U18" s="10"/>
      <c r="V18" s="34">
        <f t="shared" si="3"/>
        <v>8.3603896103896097E-2</v>
      </c>
      <c r="W18">
        <f t="shared" si="4"/>
        <v>103</v>
      </c>
      <c r="X18" s="34">
        <f t="shared" si="5"/>
        <v>0.11709860935524652</v>
      </c>
      <c r="Y18">
        <f t="shared" si="6"/>
        <v>741</v>
      </c>
      <c r="Z18" s="34">
        <f t="shared" si="7"/>
        <v>0.10544554455445544</v>
      </c>
      <c r="AA18">
        <f t="shared" si="8"/>
        <v>852</v>
      </c>
      <c r="AB18" s="34">
        <f>IF(T18=$T$1,Z18,IF('School List &amp; Interviews'!$F$13='Public Openly Selective'!C18,V18,X18))</f>
        <v>0.10544554455445544</v>
      </c>
      <c r="AC18">
        <f>IF(T18=$T$1,AA18,IF('School List &amp; Interviews'!$F$13='Public Openly Selective'!C18,W18,Y18))</f>
        <v>852</v>
      </c>
    </row>
    <row r="19" spans="1:29" hidden="1">
      <c r="A19">
        <f t="shared" si="9"/>
        <v>14</v>
      </c>
      <c r="B19" t="s">
        <v>57</v>
      </c>
      <c r="C19" t="s">
        <v>1100</v>
      </c>
      <c r="D19" t="s">
        <v>316</v>
      </c>
      <c r="E19">
        <f>'MSAR Data'!AN20</f>
        <v>1435</v>
      </c>
      <c r="F19">
        <f>'MSAR Data'!AO20</f>
        <v>4666</v>
      </c>
      <c r="G19">
        <f>'MSAR Data'!AP20</f>
        <v>5</v>
      </c>
      <c r="H19">
        <f>'MSAR Data'!AQ20</f>
        <v>6106</v>
      </c>
      <c r="I19">
        <f>'MSAR Data'!AR20</f>
        <v>212</v>
      </c>
      <c r="J19">
        <f>'MSAR Data'!AS20</f>
        <v>166</v>
      </c>
      <c r="K19">
        <f>'MSAR Data'!AT20</f>
        <v>0</v>
      </c>
      <c r="L19">
        <f>'MSAR Data'!AU20</f>
        <v>378</v>
      </c>
      <c r="M19" s="20">
        <f t="shared" si="1"/>
        <v>0.43915343915343913</v>
      </c>
      <c r="N19" s="29">
        <f t="shared" si="0"/>
        <v>0.14773519163763066</v>
      </c>
      <c r="O19" s="29">
        <f t="shared" si="0"/>
        <v>3.5576510930132879E-2</v>
      </c>
      <c r="P19" s="30">
        <f t="shared" si="2"/>
        <v>0.11215868070749778</v>
      </c>
      <c r="Q19" t="s">
        <v>304</v>
      </c>
      <c r="R19" t="s">
        <v>354</v>
      </c>
      <c r="S19" t="s">
        <v>352</v>
      </c>
      <c r="T19" t="s">
        <v>1134</v>
      </c>
      <c r="U19" s="10" t="s">
        <v>1203</v>
      </c>
      <c r="V19" s="34">
        <f t="shared" si="3"/>
        <v>0.14773519163763066</v>
      </c>
      <c r="W19">
        <f t="shared" si="4"/>
        <v>212</v>
      </c>
      <c r="X19" s="34">
        <f t="shared" si="5"/>
        <v>3.5576510930132879E-2</v>
      </c>
      <c r="Y19">
        <f t="shared" si="6"/>
        <v>166</v>
      </c>
      <c r="Z19" s="34">
        <f t="shared" si="7"/>
        <v>6.1906321650835247E-2</v>
      </c>
      <c r="AA19">
        <f t="shared" si="8"/>
        <v>378</v>
      </c>
      <c r="AB19" s="34">
        <f>IF(T19=$T$1,Z19,IF('School List &amp; Interviews'!$F$13='Public Openly Selective'!C19,V19,X19))</f>
        <v>3.5576510930132879E-2</v>
      </c>
      <c r="AC19">
        <f>IF(T19=$T$1,AA19,IF('School List &amp; Interviews'!$F$13='Public Openly Selective'!C19,W19,Y19))</f>
        <v>166</v>
      </c>
    </row>
    <row r="20" spans="1:29" hidden="1">
      <c r="A20">
        <f t="shared" si="9"/>
        <v>15</v>
      </c>
      <c r="B20" t="s">
        <v>59</v>
      </c>
      <c r="C20" t="s">
        <v>1101</v>
      </c>
      <c r="D20" t="s">
        <v>267</v>
      </c>
      <c r="E20">
        <f>'MSAR Data'!AN21</f>
        <v>197</v>
      </c>
      <c r="F20">
        <f>'MSAR Data'!AO21</f>
        <v>6845</v>
      </c>
      <c r="G20">
        <f>'MSAR Data'!AP21</f>
        <v>45</v>
      </c>
      <c r="H20">
        <f>'MSAR Data'!AQ21</f>
        <v>7087</v>
      </c>
      <c r="I20">
        <f>'MSAR Data'!AR21</f>
        <v>62</v>
      </c>
      <c r="J20">
        <f>'MSAR Data'!AS21</f>
        <v>812</v>
      </c>
      <c r="K20">
        <f>'MSAR Data'!AT21</f>
        <v>1</v>
      </c>
      <c r="L20">
        <f>'MSAR Data'!AU21</f>
        <v>875</v>
      </c>
      <c r="M20" s="20">
        <f t="shared" si="1"/>
        <v>0.92800000000000005</v>
      </c>
      <c r="N20" s="29">
        <f t="shared" si="0"/>
        <v>0.31472081218274112</v>
      </c>
      <c r="O20" s="29">
        <f t="shared" si="0"/>
        <v>0.11862673484295105</v>
      </c>
      <c r="P20" s="30">
        <f t="shared" si="2"/>
        <v>0.19609407733979006</v>
      </c>
      <c r="Q20" t="s">
        <v>304</v>
      </c>
      <c r="R20" t="s">
        <v>360</v>
      </c>
      <c r="S20" t="s">
        <v>362</v>
      </c>
      <c r="T20" t="s">
        <v>1135</v>
      </c>
      <c r="U20" s="10"/>
      <c r="V20" s="34">
        <f t="shared" si="3"/>
        <v>0.31472081218274112</v>
      </c>
      <c r="W20">
        <f t="shared" si="4"/>
        <v>62</v>
      </c>
      <c r="X20" s="34">
        <f t="shared" si="5"/>
        <v>0.11862673484295105</v>
      </c>
      <c r="Y20">
        <f t="shared" si="6"/>
        <v>812</v>
      </c>
      <c r="Z20" s="34">
        <f t="shared" si="7"/>
        <v>0.12346550021165514</v>
      </c>
      <c r="AA20">
        <f t="shared" si="8"/>
        <v>875</v>
      </c>
      <c r="AB20" s="34">
        <f>IF(T20=$T$1,Z20,IF('School List &amp; Interviews'!$F$13='Public Openly Selective'!C20,V20,X20))</f>
        <v>0.12346550021165514</v>
      </c>
      <c r="AC20">
        <f>IF(T20=$T$1,AA20,IF('School List &amp; Interviews'!$F$13='Public Openly Selective'!C20,W20,Y20))</f>
        <v>875</v>
      </c>
    </row>
    <row r="21" spans="1:29" hidden="1">
      <c r="A21">
        <f t="shared" si="9"/>
        <v>16</v>
      </c>
      <c r="B21" t="s">
        <v>67</v>
      </c>
      <c r="C21" t="s">
        <v>1091</v>
      </c>
      <c r="D21" t="s">
        <v>267</v>
      </c>
      <c r="E21">
        <f>'MSAR Data'!AN22</f>
        <v>1823</v>
      </c>
      <c r="F21">
        <f>'MSAR Data'!AO22</f>
        <v>4221</v>
      </c>
      <c r="G21">
        <f>'MSAR Data'!AP22</f>
        <v>45</v>
      </c>
      <c r="H21">
        <f>'MSAR Data'!AQ22</f>
        <v>6089</v>
      </c>
      <c r="I21">
        <f>'MSAR Data'!AR22</f>
        <v>396</v>
      </c>
      <c r="J21">
        <f>'MSAR Data'!AS22</f>
        <v>495</v>
      </c>
      <c r="K21">
        <f>'MSAR Data'!AT22</f>
        <v>2</v>
      </c>
      <c r="L21">
        <f>'MSAR Data'!AU22</f>
        <v>893</v>
      </c>
      <c r="M21" s="20">
        <f t="shared" si="1"/>
        <v>0.5543113101903695</v>
      </c>
      <c r="N21" s="29">
        <f t="shared" si="0"/>
        <v>0.2172243554580362</v>
      </c>
      <c r="O21" s="29">
        <f t="shared" si="0"/>
        <v>0.11727078891257996</v>
      </c>
      <c r="P21" s="30">
        <f t="shared" si="2"/>
        <v>9.9953566545456243E-2</v>
      </c>
      <c r="Q21" t="s">
        <v>304</v>
      </c>
      <c r="R21" t="s">
        <v>366</v>
      </c>
      <c r="T21" t="s">
        <v>1135</v>
      </c>
      <c r="U21" s="10"/>
      <c r="V21" s="34">
        <f t="shared" si="3"/>
        <v>0.2172243554580362</v>
      </c>
      <c r="W21">
        <f t="shared" si="4"/>
        <v>396</v>
      </c>
      <c r="X21" s="34">
        <f t="shared" si="5"/>
        <v>0.11727078891257996</v>
      </c>
      <c r="Y21">
        <f t="shared" si="6"/>
        <v>495</v>
      </c>
      <c r="Z21" s="34">
        <f t="shared" si="7"/>
        <v>0.14665790770241419</v>
      </c>
      <c r="AA21">
        <f t="shared" si="8"/>
        <v>893</v>
      </c>
      <c r="AB21" s="34">
        <f>IF(T21=$T$1,Z21,IF('School List &amp; Interviews'!$F$13='Public Openly Selective'!C21,V21,X21))</f>
        <v>0.14665790770241419</v>
      </c>
      <c r="AC21">
        <f>IF(T21=$T$1,AA21,IF('School List &amp; Interviews'!$F$13='Public Openly Selective'!C21,W21,Y21))</f>
        <v>893</v>
      </c>
    </row>
    <row r="22" spans="1:29" hidden="1">
      <c r="A22">
        <f t="shared" si="9"/>
        <v>17</v>
      </c>
      <c r="B22" t="s">
        <v>69</v>
      </c>
      <c r="C22" t="s">
        <v>1102</v>
      </c>
      <c r="D22" t="s">
        <v>267</v>
      </c>
      <c r="E22">
        <f>'MSAR Data'!AN23</f>
        <v>1285</v>
      </c>
      <c r="F22">
        <f>'MSAR Data'!AO23</f>
        <v>15382</v>
      </c>
      <c r="G22">
        <f>'MSAR Data'!AP23</f>
        <v>15</v>
      </c>
      <c r="H22">
        <f>'MSAR Data'!AQ23</f>
        <v>16682</v>
      </c>
      <c r="I22">
        <f>'MSAR Data'!AR23</f>
        <v>412</v>
      </c>
      <c r="J22">
        <f>'MSAR Data'!AS23</f>
        <v>1422</v>
      </c>
      <c r="K22">
        <f>'MSAR Data'!AT23</f>
        <v>0</v>
      </c>
      <c r="L22">
        <f>'MSAR Data'!AU23</f>
        <v>1834</v>
      </c>
      <c r="M22" s="20">
        <f t="shared" si="1"/>
        <v>0.77535441657579063</v>
      </c>
      <c r="N22" s="29">
        <f t="shared" si="0"/>
        <v>0.32062256809338524</v>
      </c>
      <c r="O22" s="29">
        <f t="shared" si="0"/>
        <v>9.2445715771681189E-2</v>
      </c>
      <c r="P22" s="30">
        <f t="shared" si="2"/>
        <v>0.22817685232170404</v>
      </c>
      <c r="Q22" t="s">
        <v>304</v>
      </c>
      <c r="R22" t="s">
        <v>369</v>
      </c>
      <c r="T22" t="s">
        <v>1135</v>
      </c>
      <c r="U22" s="10" t="s">
        <v>1145</v>
      </c>
      <c r="V22" s="34">
        <f t="shared" si="3"/>
        <v>0.32062256809338524</v>
      </c>
      <c r="W22">
        <f t="shared" si="4"/>
        <v>412</v>
      </c>
      <c r="X22" s="34">
        <f t="shared" si="5"/>
        <v>9.2445715771681189E-2</v>
      </c>
      <c r="Y22">
        <f t="shared" si="6"/>
        <v>1422</v>
      </c>
      <c r="Z22" s="34">
        <f t="shared" si="7"/>
        <v>0.10993885625224793</v>
      </c>
      <c r="AA22">
        <f t="shared" si="8"/>
        <v>1834</v>
      </c>
      <c r="AB22" s="34">
        <f>IF(T22=$T$1,Z22,IF('School List &amp; Interviews'!$F$13='Public Openly Selective'!C22,V22,X22))</f>
        <v>0.10993885625224793</v>
      </c>
      <c r="AC22">
        <f>IF(T22=$T$1,AA22,IF('School List &amp; Interviews'!$F$13='Public Openly Selective'!C22,W22,Y22))</f>
        <v>1834</v>
      </c>
    </row>
    <row r="23" spans="1:29" hidden="1">
      <c r="A23">
        <f t="shared" si="9"/>
        <v>18</v>
      </c>
      <c r="B23" t="s">
        <v>72</v>
      </c>
      <c r="C23" t="s">
        <v>1094</v>
      </c>
      <c r="D23" t="s">
        <v>267</v>
      </c>
      <c r="E23">
        <f>'MSAR Data'!AN24</f>
        <v>682</v>
      </c>
      <c r="F23">
        <f>'MSAR Data'!AO24</f>
        <v>7861</v>
      </c>
      <c r="G23">
        <f>'MSAR Data'!AP24</f>
        <v>527</v>
      </c>
      <c r="H23">
        <f>'MSAR Data'!AQ24</f>
        <v>9070</v>
      </c>
      <c r="I23">
        <f>'MSAR Data'!AR24</f>
        <v>86</v>
      </c>
      <c r="J23">
        <f>'MSAR Data'!AS24</f>
        <v>571</v>
      </c>
      <c r="K23">
        <f>'MSAR Data'!AT24</f>
        <v>15</v>
      </c>
      <c r="L23">
        <f>'MSAR Data'!AU24</f>
        <v>672</v>
      </c>
      <c r="M23" s="20">
        <f t="shared" si="1"/>
        <v>0.84970238095238093</v>
      </c>
      <c r="N23" s="29">
        <f t="shared" si="0"/>
        <v>0.12609970674486803</v>
      </c>
      <c r="O23" s="29">
        <f t="shared" si="0"/>
        <v>7.2637069075181276E-2</v>
      </c>
      <c r="P23" s="30">
        <f t="shared" si="2"/>
        <v>5.3462637669686758E-2</v>
      </c>
      <c r="Q23" t="s">
        <v>304</v>
      </c>
      <c r="R23" t="s">
        <v>373</v>
      </c>
      <c r="T23" t="s">
        <v>1135</v>
      </c>
      <c r="U23" s="10"/>
      <c r="V23" s="34">
        <f t="shared" si="3"/>
        <v>0.12609970674486803</v>
      </c>
      <c r="W23">
        <f t="shared" si="4"/>
        <v>86</v>
      </c>
      <c r="X23" s="34">
        <f t="shared" si="5"/>
        <v>7.2637069075181276E-2</v>
      </c>
      <c r="Y23">
        <f t="shared" si="6"/>
        <v>571</v>
      </c>
      <c r="Z23" s="34">
        <f t="shared" si="7"/>
        <v>7.4090407938257996E-2</v>
      </c>
      <c r="AA23">
        <f t="shared" si="8"/>
        <v>672</v>
      </c>
      <c r="AB23" s="34">
        <f>IF(T23=$T$1,Z23,IF('School List &amp; Interviews'!$F$13='Public Openly Selective'!C23,V23,X23))</f>
        <v>7.4090407938257996E-2</v>
      </c>
      <c r="AC23">
        <f>IF(T23=$T$1,AA23,IF('School List &amp; Interviews'!$F$13='Public Openly Selective'!C23,W23,Y23))</f>
        <v>672</v>
      </c>
    </row>
    <row r="24" spans="1:29" hidden="1">
      <c r="A24">
        <f t="shared" si="9"/>
        <v>19</v>
      </c>
      <c r="B24" t="s">
        <v>74</v>
      </c>
      <c r="C24" t="s">
        <v>1103</v>
      </c>
      <c r="D24" t="s">
        <v>316</v>
      </c>
      <c r="E24">
        <f>'MSAR Data'!AN25</f>
        <v>789</v>
      </c>
      <c r="F24">
        <f>'MSAR Data'!AO25</f>
        <v>2300</v>
      </c>
      <c r="G24">
        <f>'MSAR Data'!AP25</f>
        <v>10</v>
      </c>
      <c r="H24">
        <f>'MSAR Data'!AQ25</f>
        <v>3099</v>
      </c>
      <c r="I24">
        <f>'MSAR Data'!AR25</f>
        <v>285</v>
      </c>
      <c r="J24">
        <f>'MSAR Data'!AS25</f>
        <v>80</v>
      </c>
      <c r="K24">
        <f>'MSAR Data'!AT25</f>
        <v>0</v>
      </c>
      <c r="L24">
        <f>'MSAR Data'!AU25</f>
        <v>365</v>
      </c>
      <c r="M24" s="20">
        <f t="shared" si="1"/>
        <v>0.21917808219178081</v>
      </c>
      <c r="N24" s="29">
        <f t="shared" si="0"/>
        <v>0.36121673003802279</v>
      </c>
      <c r="O24" s="29">
        <f t="shared" si="0"/>
        <v>3.4782608695652174E-2</v>
      </c>
      <c r="P24" s="30">
        <f t="shared" si="2"/>
        <v>0.3264341213423706</v>
      </c>
      <c r="Q24" t="s">
        <v>304</v>
      </c>
      <c r="R24" s="19" t="s">
        <v>377</v>
      </c>
      <c r="S24" t="s">
        <v>378</v>
      </c>
      <c r="T24" t="s">
        <v>1136</v>
      </c>
      <c r="U24" s="10" t="s">
        <v>1202</v>
      </c>
      <c r="V24" s="34">
        <f t="shared" si="3"/>
        <v>0.36121673003802279</v>
      </c>
      <c r="W24">
        <f t="shared" si="4"/>
        <v>285</v>
      </c>
      <c r="X24" s="34">
        <f t="shared" si="5"/>
        <v>3.4782608695652174E-2</v>
      </c>
      <c r="Y24">
        <f t="shared" si="6"/>
        <v>80</v>
      </c>
      <c r="Z24" s="34">
        <f t="shared" si="7"/>
        <v>0.11777992900935785</v>
      </c>
      <c r="AA24">
        <f t="shared" si="8"/>
        <v>365</v>
      </c>
      <c r="AB24" s="34">
        <f>IF(T24=$T$1,Z24,IF('School List &amp; Interviews'!$F$13='Public Openly Selective'!C24,V24,X24))</f>
        <v>3.4782608695652174E-2</v>
      </c>
      <c r="AC24">
        <f>IF(T24=$T$1,AA24,IF('School List &amp; Interviews'!$F$13='Public Openly Selective'!C24,W24,Y24))</f>
        <v>80</v>
      </c>
    </row>
    <row r="25" spans="1:29" hidden="1">
      <c r="A25">
        <f t="shared" si="9"/>
        <v>20</v>
      </c>
      <c r="B25" t="s">
        <v>79</v>
      </c>
      <c r="C25" t="s">
        <v>1104</v>
      </c>
      <c r="D25" t="s">
        <v>316</v>
      </c>
      <c r="E25">
        <f>'MSAR Data'!AN26</f>
        <v>1235</v>
      </c>
      <c r="F25">
        <f>'MSAR Data'!AO26</f>
        <v>7630</v>
      </c>
      <c r="G25">
        <f>'MSAR Data'!AP26</f>
        <v>7</v>
      </c>
      <c r="H25">
        <f>'MSAR Data'!AQ26</f>
        <v>8872</v>
      </c>
      <c r="I25">
        <f>'MSAR Data'!AR26</f>
        <v>409</v>
      </c>
      <c r="J25">
        <f>'MSAR Data'!AS26</f>
        <v>441</v>
      </c>
      <c r="K25">
        <f>'MSAR Data'!AT26</f>
        <v>0</v>
      </c>
      <c r="L25">
        <f>'MSAR Data'!AU26</f>
        <v>850</v>
      </c>
      <c r="M25" s="20">
        <f t="shared" si="1"/>
        <v>0.51882352941176468</v>
      </c>
      <c r="N25" s="29">
        <f t="shared" si="0"/>
        <v>0.33117408906882589</v>
      </c>
      <c r="O25" s="29">
        <f t="shared" si="0"/>
        <v>5.7798165137614682E-2</v>
      </c>
      <c r="P25" s="30">
        <f t="shared" si="2"/>
        <v>0.27337592393121124</v>
      </c>
      <c r="Q25" t="s">
        <v>304</v>
      </c>
      <c r="R25" t="s">
        <v>379</v>
      </c>
      <c r="S25" t="s">
        <v>380</v>
      </c>
      <c r="T25" t="s">
        <v>1134</v>
      </c>
      <c r="U25" s="10" t="s">
        <v>1201</v>
      </c>
      <c r="V25" s="34">
        <f t="shared" si="3"/>
        <v>0.33117408906882589</v>
      </c>
      <c r="W25">
        <f t="shared" si="4"/>
        <v>409</v>
      </c>
      <c r="X25" s="34">
        <f t="shared" si="5"/>
        <v>5.7798165137614682E-2</v>
      </c>
      <c r="Y25">
        <f t="shared" si="6"/>
        <v>441</v>
      </c>
      <c r="Z25" s="34">
        <f t="shared" si="7"/>
        <v>9.5807033363390443E-2</v>
      </c>
      <c r="AA25">
        <f t="shared" si="8"/>
        <v>850</v>
      </c>
      <c r="AB25" s="34">
        <f>IF(T25=$T$1,Z25,IF('School List &amp; Interviews'!$F$13='Public Openly Selective'!C25,V25,X25))</f>
        <v>5.7798165137614682E-2</v>
      </c>
      <c r="AC25">
        <f>IF(T25=$T$1,AA25,IF('School List &amp; Interviews'!$F$13='Public Openly Selective'!C25,W25,Y25))</f>
        <v>441</v>
      </c>
    </row>
    <row r="26" spans="1:29" hidden="1">
      <c r="A26">
        <f t="shared" si="9"/>
        <v>21</v>
      </c>
      <c r="B26" t="s">
        <v>83</v>
      </c>
      <c r="C26" t="s">
        <v>238</v>
      </c>
      <c r="D26" t="s">
        <v>267</v>
      </c>
      <c r="E26">
        <f>'MSAR Data'!AN27</f>
        <v>1096</v>
      </c>
      <c r="F26">
        <f>'MSAR Data'!AO27</f>
        <v>12813</v>
      </c>
      <c r="G26">
        <f>'MSAR Data'!AP27</f>
        <v>836</v>
      </c>
      <c r="H26">
        <f>'MSAR Data'!AQ27</f>
        <v>14745</v>
      </c>
      <c r="I26">
        <f>'MSAR Data'!AR27</f>
        <v>112</v>
      </c>
      <c r="J26">
        <f>'MSAR Data'!AS27</f>
        <v>519</v>
      </c>
      <c r="K26">
        <f>'MSAR Data'!AT27</f>
        <v>39</v>
      </c>
      <c r="L26">
        <f>'MSAR Data'!AU27</f>
        <v>670</v>
      </c>
      <c r="M26" s="20">
        <f t="shared" si="1"/>
        <v>0.77462686567164174</v>
      </c>
      <c r="N26" s="29">
        <f t="shared" si="0"/>
        <v>0.10218978102189781</v>
      </c>
      <c r="O26" s="29">
        <f t="shared" si="0"/>
        <v>4.0505736361507845E-2</v>
      </c>
      <c r="P26" s="30">
        <f t="shared" si="2"/>
        <v>6.1684044660389965E-2</v>
      </c>
      <c r="Q26" t="s">
        <v>304</v>
      </c>
      <c r="R26" t="s">
        <v>383</v>
      </c>
      <c r="T26" t="s">
        <v>1135</v>
      </c>
      <c r="U26" s="10"/>
      <c r="V26" s="34">
        <f t="shared" si="3"/>
        <v>0.10218978102189781</v>
      </c>
      <c r="W26">
        <f t="shared" si="4"/>
        <v>112</v>
      </c>
      <c r="X26" s="34">
        <f t="shared" si="5"/>
        <v>4.0505736361507845E-2</v>
      </c>
      <c r="Y26">
        <f t="shared" si="6"/>
        <v>519</v>
      </c>
      <c r="Z26" s="34">
        <f t="shared" si="7"/>
        <v>4.5439131909121737E-2</v>
      </c>
      <c r="AA26">
        <f t="shared" si="8"/>
        <v>670</v>
      </c>
      <c r="AB26" s="34">
        <f>IF(T26=$T$1,Z26,IF('School List &amp; Interviews'!$F$13='Public Openly Selective'!C26,V26,X26))</f>
        <v>4.5439131909121737E-2</v>
      </c>
      <c r="AC26">
        <f>IF(T26=$T$1,AA26,IF('School List &amp; Interviews'!$F$13='Public Openly Selective'!C26,W26,Y26))</f>
        <v>670</v>
      </c>
    </row>
    <row r="27" spans="1:29" hidden="1">
      <c r="A27">
        <f t="shared" si="9"/>
        <v>22</v>
      </c>
      <c r="B27" t="s">
        <v>85</v>
      </c>
      <c r="C27" t="s">
        <v>1099</v>
      </c>
      <c r="D27" t="s">
        <v>316</v>
      </c>
      <c r="E27">
        <f>'MSAR Data'!AN28</f>
        <v>3002</v>
      </c>
      <c r="F27">
        <f>'MSAR Data'!AO28</f>
        <v>4387</v>
      </c>
      <c r="G27">
        <f>'MSAR Data'!AP28</f>
        <v>10</v>
      </c>
      <c r="H27">
        <f>'MSAR Data'!AQ28</f>
        <v>7399</v>
      </c>
      <c r="I27">
        <f>'MSAR Data'!AR28</f>
        <v>333</v>
      </c>
      <c r="J27">
        <f>'MSAR Data'!AS28</f>
        <v>179</v>
      </c>
      <c r="K27">
        <f>'MSAR Data'!AT28</f>
        <v>0</v>
      </c>
      <c r="L27">
        <f>'MSAR Data'!AU28</f>
        <v>512</v>
      </c>
      <c r="M27" s="20">
        <f t="shared" si="1"/>
        <v>0.349609375</v>
      </c>
      <c r="N27" s="29">
        <f t="shared" si="0"/>
        <v>0.11092604930046636</v>
      </c>
      <c r="O27" s="29">
        <f t="shared" si="0"/>
        <v>4.0802370640528836E-2</v>
      </c>
      <c r="P27" s="30">
        <f t="shared" si="2"/>
        <v>7.0123678659937516E-2</v>
      </c>
      <c r="Q27" t="s">
        <v>304</v>
      </c>
      <c r="R27" t="s">
        <v>386</v>
      </c>
      <c r="T27" t="s">
        <v>1134</v>
      </c>
      <c r="U27" s="10" t="s">
        <v>1201</v>
      </c>
      <c r="V27" s="34">
        <f t="shared" si="3"/>
        <v>0.11092604930046636</v>
      </c>
      <c r="W27">
        <f t="shared" si="4"/>
        <v>333</v>
      </c>
      <c r="X27" s="34">
        <f t="shared" si="5"/>
        <v>4.0802370640528836E-2</v>
      </c>
      <c r="Y27">
        <f t="shared" si="6"/>
        <v>179</v>
      </c>
      <c r="Z27" s="34">
        <f t="shared" si="7"/>
        <v>6.9198540343289636E-2</v>
      </c>
      <c r="AA27">
        <f t="shared" si="8"/>
        <v>512</v>
      </c>
      <c r="AB27" s="34">
        <f>IF(T27=$T$1,Z27,IF('School List &amp; Interviews'!$F$13='Public Openly Selective'!C27,V27,X27))</f>
        <v>4.0802370640528836E-2</v>
      </c>
      <c r="AC27">
        <f>IF(T27=$T$1,AA27,IF('School List &amp; Interviews'!$F$13='Public Openly Selective'!C27,W27,Y27))</f>
        <v>179</v>
      </c>
    </row>
    <row r="28" spans="1:29" hidden="1">
      <c r="A28">
        <f t="shared" si="9"/>
        <v>23</v>
      </c>
      <c r="B28" t="s">
        <v>88</v>
      </c>
      <c r="C28" t="s">
        <v>1099</v>
      </c>
      <c r="D28" t="s">
        <v>316</v>
      </c>
      <c r="E28">
        <f>'MSAR Data'!AN29</f>
        <v>3188</v>
      </c>
      <c r="F28">
        <f>'MSAR Data'!AO29</f>
        <v>4907</v>
      </c>
      <c r="G28">
        <f>'MSAR Data'!AP29</f>
        <v>57</v>
      </c>
      <c r="H28">
        <f>'MSAR Data'!AQ29</f>
        <v>8152</v>
      </c>
      <c r="I28">
        <f>'MSAR Data'!AR29</f>
        <v>235</v>
      </c>
      <c r="J28">
        <f>'MSAR Data'!AS29</f>
        <v>15</v>
      </c>
      <c r="K28">
        <f>'MSAR Data'!AT29</f>
        <v>0</v>
      </c>
      <c r="L28">
        <f>'MSAR Data'!AU29</f>
        <v>250</v>
      </c>
      <c r="M28" s="20">
        <f t="shared" si="1"/>
        <v>0.06</v>
      </c>
      <c r="N28" s="29">
        <f t="shared" si="0"/>
        <v>7.3713927227101628E-2</v>
      </c>
      <c r="O28" s="29">
        <f t="shared" si="0"/>
        <v>3.0568575504381496E-3</v>
      </c>
      <c r="P28" s="30">
        <f t="shared" si="2"/>
        <v>7.0657069676663478E-2</v>
      </c>
      <c r="Q28" t="s">
        <v>304</v>
      </c>
      <c r="R28" t="s">
        <v>392</v>
      </c>
      <c r="S28" t="s">
        <v>390</v>
      </c>
      <c r="T28" t="s">
        <v>1136</v>
      </c>
      <c r="U28" s="10" t="s">
        <v>1200</v>
      </c>
      <c r="V28" s="34">
        <f t="shared" si="3"/>
        <v>7.3713927227101628E-2</v>
      </c>
      <c r="W28">
        <f t="shared" si="4"/>
        <v>235</v>
      </c>
      <c r="X28" s="34">
        <f t="shared" si="5"/>
        <v>3.0568575504381496E-3</v>
      </c>
      <c r="Y28">
        <f t="shared" si="6"/>
        <v>15</v>
      </c>
      <c r="Z28" s="34">
        <f t="shared" si="7"/>
        <v>3.0667320902845928E-2</v>
      </c>
      <c r="AA28">
        <f t="shared" si="8"/>
        <v>250</v>
      </c>
      <c r="AB28" s="34">
        <f>IF(T28=$T$1,Z28,IF('School List &amp; Interviews'!$F$13='Public Openly Selective'!C28,V28,X28))</f>
        <v>3.0568575504381496E-3</v>
      </c>
      <c r="AC28">
        <f>IF(T28=$T$1,AA28,IF('School List &amp; Interviews'!$F$13='Public Openly Selective'!C28,W28,Y28))</f>
        <v>15</v>
      </c>
    </row>
    <row r="29" spans="1:29" hidden="1">
      <c r="A29">
        <f t="shared" si="9"/>
        <v>24</v>
      </c>
      <c r="B29" t="s">
        <v>91</v>
      </c>
      <c r="C29" t="s">
        <v>1105</v>
      </c>
      <c r="D29" t="s">
        <v>267</v>
      </c>
      <c r="E29">
        <f>'MSAR Data'!AN30</f>
        <v>481</v>
      </c>
      <c r="F29">
        <f>'MSAR Data'!AO30</f>
        <v>8702</v>
      </c>
      <c r="G29">
        <f>'MSAR Data'!AP30</f>
        <v>28</v>
      </c>
      <c r="H29">
        <f>'MSAR Data'!AQ30</f>
        <v>9211</v>
      </c>
      <c r="I29">
        <f>'MSAR Data'!AR30</f>
        <v>72</v>
      </c>
      <c r="J29">
        <f>'MSAR Data'!AS30</f>
        <v>266</v>
      </c>
      <c r="K29">
        <f>'MSAR Data'!AT30</f>
        <v>1</v>
      </c>
      <c r="L29">
        <f>'MSAR Data'!AU30</f>
        <v>339</v>
      </c>
      <c r="M29" s="20">
        <f t="shared" si="1"/>
        <v>0.78466076696165188</v>
      </c>
      <c r="N29" s="29">
        <f t="shared" si="0"/>
        <v>0.1496881496881497</v>
      </c>
      <c r="O29" s="29">
        <f t="shared" si="0"/>
        <v>3.0567685589519649E-2</v>
      </c>
      <c r="P29" s="30">
        <f t="shared" si="2"/>
        <v>0.11912046409863004</v>
      </c>
      <c r="Q29" t="s">
        <v>304</v>
      </c>
      <c r="R29" t="s">
        <v>313</v>
      </c>
      <c r="S29" t="s">
        <v>22</v>
      </c>
      <c r="T29" t="s">
        <v>1135</v>
      </c>
      <c r="U29" s="10"/>
      <c r="V29" s="34">
        <f t="shared" si="3"/>
        <v>0.1496881496881497</v>
      </c>
      <c r="W29">
        <f t="shared" si="4"/>
        <v>72</v>
      </c>
      <c r="X29" s="34">
        <f t="shared" si="5"/>
        <v>3.0567685589519649E-2</v>
      </c>
      <c r="Y29">
        <f t="shared" si="6"/>
        <v>266</v>
      </c>
      <c r="Z29" s="34">
        <f t="shared" si="7"/>
        <v>3.6803821517750517E-2</v>
      </c>
      <c r="AA29">
        <f t="shared" si="8"/>
        <v>339</v>
      </c>
      <c r="AB29" s="34">
        <f>IF(T29=$T$1,Z29,IF('School List &amp; Interviews'!$F$13='Public Openly Selective'!C29,V29,X29))</f>
        <v>3.6803821517750517E-2</v>
      </c>
      <c r="AC29">
        <f>IF(T29=$T$1,AA29,IF('School List &amp; Interviews'!$F$13='Public Openly Selective'!C29,W29,Y29))</f>
        <v>339</v>
      </c>
    </row>
    <row r="30" spans="1:29" hidden="1">
      <c r="A30">
        <f t="shared" si="9"/>
        <v>25</v>
      </c>
      <c r="B30" t="s">
        <v>94</v>
      </c>
      <c r="C30" t="s">
        <v>1106</v>
      </c>
      <c r="D30" t="s">
        <v>267</v>
      </c>
      <c r="E30">
        <f>'MSAR Data'!AN31</f>
        <v>122</v>
      </c>
      <c r="F30">
        <f>'MSAR Data'!AO31</f>
        <v>9400</v>
      </c>
      <c r="G30">
        <f>'MSAR Data'!AP31</f>
        <v>993</v>
      </c>
      <c r="H30">
        <f>'MSAR Data'!AQ31</f>
        <v>10515</v>
      </c>
      <c r="I30">
        <f>'MSAR Data'!AR31</f>
        <v>12</v>
      </c>
      <c r="J30">
        <f>'MSAR Data'!AS31</f>
        <v>597</v>
      </c>
      <c r="K30">
        <f>'MSAR Data'!AT31</f>
        <v>36</v>
      </c>
      <c r="L30">
        <f>'MSAR Data'!AU31</f>
        <v>645</v>
      </c>
      <c r="M30" s="20">
        <f t="shared" si="1"/>
        <v>0.92558139534883721</v>
      </c>
      <c r="N30" s="29">
        <f t="shared" si="0"/>
        <v>9.8360655737704916E-2</v>
      </c>
      <c r="O30" s="29">
        <f t="shared" si="0"/>
        <v>6.3510638297872346E-2</v>
      </c>
      <c r="P30" s="30">
        <f t="shared" si="2"/>
        <v>3.485001743983257E-2</v>
      </c>
      <c r="Q30" t="s">
        <v>304</v>
      </c>
      <c r="R30" t="s">
        <v>398</v>
      </c>
      <c r="S30" t="s">
        <v>22</v>
      </c>
      <c r="T30" t="s">
        <v>1135</v>
      </c>
      <c r="U30" s="10"/>
      <c r="V30" s="34">
        <f t="shared" si="3"/>
        <v>9.8360655737704916E-2</v>
      </c>
      <c r="W30">
        <f t="shared" si="4"/>
        <v>12</v>
      </c>
      <c r="X30" s="34">
        <f t="shared" si="5"/>
        <v>6.3510638297872346E-2</v>
      </c>
      <c r="Y30">
        <f t="shared" si="6"/>
        <v>597</v>
      </c>
      <c r="Z30" s="34">
        <f t="shared" si="7"/>
        <v>6.1340941512125532E-2</v>
      </c>
      <c r="AA30">
        <f t="shared" si="8"/>
        <v>645</v>
      </c>
      <c r="AB30" s="34">
        <f>IF(T30=$T$1,Z30,IF('School List &amp; Interviews'!$F$13='Public Openly Selective'!C30,V30,X30))</f>
        <v>6.1340941512125532E-2</v>
      </c>
      <c r="AC30">
        <f>IF(T30=$T$1,AA30,IF('School List &amp; Interviews'!$F$13='Public Openly Selective'!C30,W30,Y30))</f>
        <v>645</v>
      </c>
    </row>
    <row r="31" spans="1:29" hidden="1">
      <c r="A31">
        <f t="shared" si="9"/>
        <v>26</v>
      </c>
      <c r="B31" t="s">
        <v>97</v>
      </c>
      <c r="C31" t="s">
        <v>1102</v>
      </c>
      <c r="D31" t="s">
        <v>267</v>
      </c>
      <c r="E31">
        <f>'MSAR Data'!AN32</f>
        <v>1092</v>
      </c>
      <c r="F31">
        <f>'MSAR Data'!AO32</f>
        <v>5932</v>
      </c>
      <c r="G31">
        <f>'MSAR Data'!AP32</f>
        <v>6</v>
      </c>
      <c r="H31">
        <f>'MSAR Data'!AQ32</f>
        <v>7030</v>
      </c>
      <c r="I31">
        <f>'MSAR Data'!AR32</f>
        <v>451</v>
      </c>
      <c r="J31">
        <f>'MSAR Data'!AS32</f>
        <v>477</v>
      </c>
      <c r="K31">
        <f>'MSAR Data'!AT32</f>
        <v>0</v>
      </c>
      <c r="L31">
        <f>'MSAR Data'!AU32</f>
        <v>928</v>
      </c>
      <c r="M31" s="20">
        <f t="shared" si="1"/>
        <v>0.51400862068965514</v>
      </c>
      <c r="N31" s="29">
        <f t="shared" si="0"/>
        <v>0.41300366300366298</v>
      </c>
      <c r="O31" s="29">
        <f t="shared" si="0"/>
        <v>8.0411328388401884E-2</v>
      </c>
      <c r="P31" s="30">
        <f t="shared" si="2"/>
        <v>0.33259233461526111</v>
      </c>
      <c r="Q31" t="s">
        <v>304</v>
      </c>
      <c r="R31" t="s">
        <v>402</v>
      </c>
      <c r="S31" t="s">
        <v>403</v>
      </c>
      <c r="T31" t="s">
        <v>1135</v>
      </c>
      <c r="U31" s="10"/>
      <c r="V31" s="34">
        <f t="shared" si="3"/>
        <v>0.41300366300366298</v>
      </c>
      <c r="W31">
        <f t="shared" si="4"/>
        <v>451</v>
      </c>
      <c r="X31" s="34">
        <f t="shared" si="5"/>
        <v>8.0411328388401884E-2</v>
      </c>
      <c r="Y31">
        <f t="shared" si="6"/>
        <v>477</v>
      </c>
      <c r="Z31" s="34">
        <f t="shared" si="7"/>
        <v>0.13200568990042674</v>
      </c>
      <c r="AA31">
        <f t="shared" si="8"/>
        <v>928</v>
      </c>
      <c r="AB31" s="34">
        <f>IF(T31=$T$1,Z31,IF('School List &amp; Interviews'!$F$13='Public Openly Selective'!C31,V31,X31))</f>
        <v>0.13200568990042674</v>
      </c>
      <c r="AC31">
        <f>IF(T31=$T$1,AA31,IF('School List &amp; Interviews'!$F$13='Public Openly Selective'!C31,W31,Y31))</f>
        <v>928</v>
      </c>
    </row>
    <row r="32" spans="1:29" hidden="1">
      <c r="A32">
        <f t="shared" si="9"/>
        <v>27</v>
      </c>
      <c r="B32" t="s">
        <v>102</v>
      </c>
      <c r="C32" t="s">
        <v>1107</v>
      </c>
      <c r="D32" t="s">
        <v>267</v>
      </c>
      <c r="E32">
        <f>'MSAR Data'!AN33</f>
        <v>83</v>
      </c>
      <c r="F32">
        <f>'MSAR Data'!AO33</f>
        <v>16029</v>
      </c>
      <c r="G32">
        <f>'MSAR Data'!AP33</f>
        <v>713</v>
      </c>
      <c r="H32">
        <f>'MSAR Data'!AQ33</f>
        <v>16825</v>
      </c>
      <c r="I32">
        <f>'MSAR Data'!AR33</f>
        <v>49</v>
      </c>
      <c r="J32">
        <f>'MSAR Data'!AS33</f>
        <v>993</v>
      </c>
      <c r="K32">
        <f>'MSAR Data'!AT33</f>
        <v>40</v>
      </c>
      <c r="L32">
        <f>'MSAR Data'!AU33</f>
        <v>1082</v>
      </c>
      <c r="M32" s="20">
        <f t="shared" si="1"/>
        <v>0.91774491682070236</v>
      </c>
      <c r="N32" s="29">
        <f t="shared" si="0"/>
        <v>0.59036144578313254</v>
      </c>
      <c r="O32" s="29">
        <f t="shared" si="0"/>
        <v>6.1950215234886766E-2</v>
      </c>
      <c r="P32" s="30">
        <f t="shared" si="2"/>
        <v>0.52841123054824579</v>
      </c>
      <c r="Q32" t="s">
        <v>304</v>
      </c>
      <c r="R32" t="s">
        <v>408</v>
      </c>
      <c r="S32" t="s">
        <v>22</v>
      </c>
      <c r="T32" t="s">
        <v>1135</v>
      </c>
      <c r="U32" s="10"/>
      <c r="V32" s="34">
        <f t="shared" si="3"/>
        <v>0.59036144578313254</v>
      </c>
      <c r="W32">
        <f t="shared" si="4"/>
        <v>49</v>
      </c>
      <c r="X32" s="34">
        <f t="shared" si="5"/>
        <v>6.1950215234886766E-2</v>
      </c>
      <c r="Y32">
        <f t="shared" si="6"/>
        <v>993</v>
      </c>
      <c r="Z32" s="34">
        <f t="shared" si="7"/>
        <v>6.4309063893016341E-2</v>
      </c>
      <c r="AA32">
        <f t="shared" si="8"/>
        <v>1082</v>
      </c>
      <c r="AB32" s="34">
        <f>IF(T32=$T$1,Z32,IF('School List &amp; Interviews'!$F$13='Public Openly Selective'!C32,V32,X32))</f>
        <v>6.4309063893016341E-2</v>
      </c>
      <c r="AC32">
        <f>IF(T32=$T$1,AA32,IF('School List &amp; Interviews'!$F$13='Public Openly Selective'!C32,W32,Y32))</f>
        <v>1082</v>
      </c>
    </row>
    <row r="33" spans="1:29" hidden="1">
      <c r="A33">
        <f t="shared" si="9"/>
        <v>28</v>
      </c>
      <c r="B33" t="s">
        <v>106</v>
      </c>
      <c r="C33" t="s">
        <v>1107</v>
      </c>
      <c r="D33" t="s">
        <v>267</v>
      </c>
      <c r="E33">
        <f>'MSAR Data'!AN34</f>
        <v>68</v>
      </c>
      <c r="F33">
        <f>'MSAR Data'!AO34</f>
        <v>16769</v>
      </c>
      <c r="G33">
        <f>'MSAR Data'!AP34</f>
        <v>1045</v>
      </c>
      <c r="H33">
        <f>'MSAR Data'!AQ34</f>
        <v>17882</v>
      </c>
      <c r="I33">
        <f>'MSAR Data'!AR34</f>
        <v>7</v>
      </c>
      <c r="J33">
        <f>'MSAR Data'!AS34</f>
        <v>1076</v>
      </c>
      <c r="K33">
        <f>'MSAR Data'!AT34</f>
        <v>75</v>
      </c>
      <c r="L33">
        <f>'MSAR Data'!AU34</f>
        <v>1158</v>
      </c>
      <c r="M33" s="20">
        <f t="shared" si="1"/>
        <v>0.92918825561312612</v>
      </c>
      <c r="N33" s="29">
        <f t="shared" si="0"/>
        <v>0.10294117647058823</v>
      </c>
      <c r="O33" s="29">
        <f t="shared" si="0"/>
        <v>6.4166020633311463E-2</v>
      </c>
      <c r="P33" s="30">
        <f t="shared" si="2"/>
        <v>3.8775155837276767E-2</v>
      </c>
      <c r="Q33" t="s">
        <v>304</v>
      </c>
      <c r="R33" t="s">
        <v>411</v>
      </c>
      <c r="S33" t="s">
        <v>410</v>
      </c>
      <c r="T33" t="s">
        <v>1134</v>
      </c>
      <c r="U33" s="10" t="s">
        <v>1199</v>
      </c>
      <c r="V33" s="34">
        <f t="shared" si="3"/>
        <v>0.10294117647058823</v>
      </c>
      <c r="W33">
        <f t="shared" si="4"/>
        <v>7</v>
      </c>
      <c r="X33" s="34">
        <f t="shared" si="5"/>
        <v>6.4166020633311463E-2</v>
      </c>
      <c r="Y33">
        <f t="shared" si="6"/>
        <v>1076</v>
      </c>
      <c r="Z33" s="34">
        <f t="shared" si="7"/>
        <v>6.4757857062968355E-2</v>
      </c>
      <c r="AA33">
        <f t="shared" si="8"/>
        <v>1158</v>
      </c>
      <c r="AB33" s="34">
        <f>IF(T33=$T$1,Z33,IF('School List &amp; Interviews'!$F$13='Public Openly Selective'!C33,V33,X33))</f>
        <v>6.4166020633311463E-2</v>
      </c>
      <c r="AC33">
        <f>IF(T33=$T$1,AA33,IF('School List &amp; Interviews'!$F$13='Public Openly Selective'!C33,W33,Y33))</f>
        <v>1076</v>
      </c>
    </row>
    <row r="34" spans="1:29" hidden="1">
      <c r="A34">
        <f t="shared" si="9"/>
        <v>29</v>
      </c>
      <c r="B34" t="s">
        <v>107</v>
      </c>
      <c r="C34" t="s">
        <v>1100</v>
      </c>
      <c r="D34" t="s">
        <v>267</v>
      </c>
      <c r="E34">
        <f>'MSAR Data'!AN35</f>
        <v>1288</v>
      </c>
      <c r="F34">
        <f>'MSAR Data'!AO35</f>
        <v>4770</v>
      </c>
      <c r="G34">
        <f>'MSAR Data'!AP35</f>
        <v>11</v>
      </c>
      <c r="H34">
        <f>'MSAR Data'!AQ35</f>
        <v>6069</v>
      </c>
      <c r="I34">
        <f>'MSAR Data'!AR35</f>
        <v>267</v>
      </c>
      <c r="J34">
        <f>'MSAR Data'!AS35</f>
        <v>226</v>
      </c>
      <c r="K34">
        <f>'MSAR Data'!AT35</f>
        <v>0</v>
      </c>
      <c r="L34">
        <f>'MSAR Data'!AU35</f>
        <v>493</v>
      </c>
      <c r="M34" s="20">
        <f t="shared" si="1"/>
        <v>0.45841784989858014</v>
      </c>
      <c r="N34" s="29">
        <f t="shared" si="0"/>
        <v>0.20729813664596272</v>
      </c>
      <c r="O34" s="29">
        <f t="shared" si="0"/>
        <v>4.7379454926624737E-2</v>
      </c>
      <c r="P34" s="30">
        <f t="shared" si="2"/>
        <v>0.15991868171933799</v>
      </c>
      <c r="Q34" t="s">
        <v>304</v>
      </c>
      <c r="S34" t="s">
        <v>416</v>
      </c>
      <c r="T34" t="s">
        <v>1134</v>
      </c>
      <c r="U34" s="10" t="s">
        <v>1198</v>
      </c>
      <c r="V34" s="34">
        <f t="shared" si="3"/>
        <v>0.20729813664596272</v>
      </c>
      <c r="W34">
        <f t="shared" si="4"/>
        <v>267</v>
      </c>
      <c r="X34" s="34">
        <f t="shared" si="5"/>
        <v>4.7379454926624737E-2</v>
      </c>
      <c r="Y34">
        <f t="shared" si="6"/>
        <v>226</v>
      </c>
      <c r="Z34" s="34">
        <f t="shared" si="7"/>
        <v>8.1232492997198882E-2</v>
      </c>
      <c r="AA34">
        <f t="shared" si="8"/>
        <v>493</v>
      </c>
      <c r="AB34" s="34">
        <f>IF(T34=$T$1,Z34,IF('School List &amp; Interviews'!$F$13='Public Openly Selective'!C34,V34,X34))</f>
        <v>4.7379454926624737E-2</v>
      </c>
      <c r="AC34">
        <f>IF(T34=$T$1,AA34,IF('School List &amp; Interviews'!$F$13='Public Openly Selective'!C34,W34,Y34))</f>
        <v>226</v>
      </c>
    </row>
    <row r="35" spans="1:29" hidden="1">
      <c r="A35">
        <f t="shared" si="9"/>
        <v>30</v>
      </c>
      <c r="B35" t="s">
        <v>111</v>
      </c>
      <c r="C35" t="s">
        <v>1093</v>
      </c>
      <c r="D35" t="s">
        <v>267</v>
      </c>
      <c r="E35">
        <f>'MSAR Data'!AN36</f>
        <v>635</v>
      </c>
      <c r="F35">
        <f>'MSAR Data'!AO36</f>
        <v>7883</v>
      </c>
      <c r="G35">
        <f>'MSAR Data'!AP36</f>
        <v>677</v>
      </c>
      <c r="H35">
        <f>'MSAR Data'!AQ36</f>
        <v>9195</v>
      </c>
      <c r="I35">
        <f>'MSAR Data'!AR36</f>
        <v>97</v>
      </c>
      <c r="J35">
        <f>'MSAR Data'!AS36</f>
        <v>715</v>
      </c>
      <c r="K35">
        <f>'MSAR Data'!AT36</f>
        <v>39</v>
      </c>
      <c r="L35">
        <f>'MSAR Data'!AU36</f>
        <v>851</v>
      </c>
      <c r="M35" s="20">
        <f t="shared" si="1"/>
        <v>0.84018801410105759</v>
      </c>
      <c r="N35" s="29">
        <f t="shared" si="0"/>
        <v>0.15275590551181104</v>
      </c>
      <c r="O35" s="29">
        <f t="shared" si="0"/>
        <v>9.070150957757199E-2</v>
      </c>
      <c r="P35" s="30">
        <f t="shared" si="2"/>
        <v>6.2054395934239046E-2</v>
      </c>
      <c r="Q35" t="s">
        <v>304</v>
      </c>
      <c r="R35" t="s">
        <v>22</v>
      </c>
      <c r="S35" t="s">
        <v>22</v>
      </c>
      <c r="T35" t="s">
        <v>1135</v>
      </c>
      <c r="U35" s="10"/>
      <c r="V35" s="34">
        <f t="shared" si="3"/>
        <v>0.15275590551181104</v>
      </c>
      <c r="W35">
        <f t="shared" si="4"/>
        <v>97</v>
      </c>
      <c r="X35" s="34">
        <f t="shared" si="5"/>
        <v>9.070150957757199E-2</v>
      </c>
      <c r="Y35">
        <f t="shared" si="6"/>
        <v>715</v>
      </c>
      <c r="Z35" s="34">
        <f t="shared" si="7"/>
        <v>9.2550299075584555E-2</v>
      </c>
      <c r="AA35">
        <f t="shared" si="8"/>
        <v>851</v>
      </c>
      <c r="AB35" s="34">
        <f>IF(T35=$T$1,Z35,IF('School List &amp; Interviews'!$F$13='Public Openly Selective'!C35,V35,X35))</f>
        <v>9.2550299075584555E-2</v>
      </c>
      <c r="AC35">
        <f>IF(T35=$T$1,AA35,IF('School List &amp; Interviews'!$F$13='Public Openly Selective'!C35,W35,Y35))</f>
        <v>851</v>
      </c>
    </row>
    <row r="36" spans="1:29" hidden="1">
      <c r="A36">
        <f t="shared" si="9"/>
        <v>31</v>
      </c>
      <c r="B36" t="s">
        <v>112</v>
      </c>
      <c r="C36" t="s">
        <v>1107</v>
      </c>
      <c r="D36" t="s">
        <v>267</v>
      </c>
      <c r="E36">
        <f>'MSAR Data'!AN37</f>
        <v>51</v>
      </c>
      <c r="F36">
        <f>'MSAR Data'!AO37</f>
        <v>10380</v>
      </c>
      <c r="G36">
        <f>'MSAR Data'!AP37</f>
        <v>780</v>
      </c>
      <c r="H36">
        <f>'MSAR Data'!AQ37</f>
        <v>11211</v>
      </c>
      <c r="I36">
        <f>'MSAR Data'!AR37</f>
        <v>9</v>
      </c>
      <c r="J36">
        <f>'MSAR Data'!AS37</f>
        <v>333</v>
      </c>
      <c r="K36">
        <f>'MSAR Data'!AT37</f>
        <v>16</v>
      </c>
      <c r="L36">
        <f>'MSAR Data'!AU37</f>
        <v>358</v>
      </c>
      <c r="M36" s="20">
        <f t="shared" si="1"/>
        <v>0.93016759776536317</v>
      </c>
      <c r="N36" s="29">
        <f t="shared" ref="N36:O62" si="10">IFERROR(I36/E36,"")</f>
        <v>0.17647058823529413</v>
      </c>
      <c r="O36" s="29">
        <f t="shared" si="10"/>
        <v>3.2080924855491327E-2</v>
      </c>
      <c r="P36" s="30">
        <f t="shared" si="2"/>
        <v>0.1443896633798028</v>
      </c>
      <c r="Q36" t="s">
        <v>304</v>
      </c>
      <c r="R36" t="s">
        <v>421</v>
      </c>
      <c r="S36" t="s">
        <v>420</v>
      </c>
      <c r="T36" t="s">
        <v>1136</v>
      </c>
      <c r="U36" s="10" t="s">
        <v>1206</v>
      </c>
      <c r="V36" s="34">
        <f t="shared" si="3"/>
        <v>0.17647058823529413</v>
      </c>
      <c r="W36">
        <f t="shared" si="4"/>
        <v>9</v>
      </c>
      <c r="X36" s="34">
        <f t="shared" si="5"/>
        <v>3.2080924855491327E-2</v>
      </c>
      <c r="Y36">
        <f t="shared" si="6"/>
        <v>333</v>
      </c>
      <c r="Z36" s="34">
        <f t="shared" si="7"/>
        <v>3.1932923022031934E-2</v>
      </c>
      <c r="AA36">
        <f t="shared" si="8"/>
        <v>358</v>
      </c>
      <c r="AB36" s="34">
        <f>IF(T36=$T$1,Z36,IF('School List &amp; Interviews'!$F$13='Public Openly Selective'!C36,V36,X36))</f>
        <v>3.2080924855491327E-2</v>
      </c>
      <c r="AC36">
        <f>IF(T36=$T$1,AA36,IF('School List &amp; Interviews'!$F$13='Public Openly Selective'!C36,W36,Y36))</f>
        <v>333</v>
      </c>
    </row>
    <row r="37" spans="1:29" hidden="1">
      <c r="A37">
        <f t="shared" si="9"/>
        <v>32</v>
      </c>
      <c r="B37" t="s">
        <v>113</v>
      </c>
      <c r="C37" t="s">
        <v>1091</v>
      </c>
      <c r="D37" t="s">
        <v>267</v>
      </c>
      <c r="E37">
        <f>'MSAR Data'!AN38</f>
        <v>1592</v>
      </c>
      <c r="F37">
        <f>'MSAR Data'!AO38</f>
        <v>6545</v>
      </c>
      <c r="G37">
        <f>'MSAR Data'!AP38</f>
        <v>674</v>
      </c>
      <c r="H37">
        <f>'MSAR Data'!AQ38</f>
        <v>8811</v>
      </c>
      <c r="I37">
        <f>'MSAR Data'!AR38</f>
        <v>154</v>
      </c>
      <c r="J37">
        <f>'MSAR Data'!AS38</f>
        <v>512</v>
      </c>
      <c r="K37">
        <f>'MSAR Data'!AT38</f>
        <v>12</v>
      </c>
      <c r="L37">
        <f>'MSAR Data'!AU38</f>
        <v>678</v>
      </c>
      <c r="M37" s="20">
        <f t="shared" si="1"/>
        <v>0.75516224188790559</v>
      </c>
      <c r="N37" s="29">
        <f t="shared" si="10"/>
        <v>9.6733668341708545E-2</v>
      </c>
      <c r="O37" s="29">
        <f t="shared" si="10"/>
        <v>7.8227654698242929E-2</v>
      </c>
      <c r="P37" s="30">
        <f t="shared" si="2"/>
        <v>1.8506013643465616E-2</v>
      </c>
      <c r="Q37" t="s">
        <v>304</v>
      </c>
      <c r="R37" s="19" t="s">
        <v>424</v>
      </c>
      <c r="S37" t="s">
        <v>22</v>
      </c>
      <c r="T37" t="s">
        <v>1135</v>
      </c>
      <c r="U37" s="10"/>
      <c r="V37" s="34">
        <f t="shared" si="3"/>
        <v>9.6733668341708545E-2</v>
      </c>
      <c r="W37">
        <f t="shared" si="4"/>
        <v>154</v>
      </c>
      <c r="X37" s="34">
        <f t="shared" si="5"/>
        <v>7.8227654698242929E-2</v>
      </c>
      <c r="Y37">
        <f t="shared" si="6"/>
        <v>512</v>
      </c>
      <c r="Z37" s="34">
        <f t="shared" si="7"/>
        <v>7.6949267960503914E-2</v>
      </c>
      <c r="AA37">
        <f t="shared" si="8"/>
        <v>678</v>
      </c>
      <c r="AB37" s="34">
        <f>IF(T37=$T$1,Z37,IF('School List &amp; Interviews'!$F$13='Public Openly Selective'!C37,V37,X37))</f>
        <v>7.6949267960503914E-2</v>
      </c>
      <c r="AC37">
        <f>IF(T37=$T$1,AA37,IF('School List &amp; Interviews'!$F$13='Public Openly Selective'!C37,W37,Y37))</f>
        <v>678</v>
      </c>
    </row>
    <row r="38" spans="1:29" hidden="1">
      <c r="A38">
        <f t="shared" si="9"/>
        <v>33</v>
      </c>
      <c r="B38" t="s">
        <v>115</v>
      </c>
      <c r="C38" t="s">
        <v>1108</v>
      </c>
      <c r="D38" t="s">
        <v>316</v>
      </c>
      <c r="E38">
        <f>'MSAR Data'!AN39</f>
        <v>877</v>
      </c>
      <c r="F38">
        <f>'MSAR Data'!AO39</f>
        <v>6322</v>
      </c>
      <c r="G38">
        <f>'MSAR Data'!AP39</f>
        <v>34</v>
      </c>
      <c r="H38">
        <f>'MSAR Data'!AQ39</f>
        <v>7233</v>
      </c>
      <c r="I38">
        <f>'MSAR Data'!AR39</f>
        <v>591</v>
      </c>
      <c r="J38">
        <f>'MSAR Data'!AS39</f>
        <v>552</v>
      </c>
      <c r="K38">
        <f>'MSAR Data'!AT39</f>
        <v>0</v>
      </c>
      <c r="L38">
        <f>'MSAR Data'!AU39</f>
        <v>1143</v>
      </c>
      <c r="M38" s="20">
        <f t="shared" si="1"/>
        <v>0.48293963254593175</v>
      </c>
      <c r="N38" s="29">
        <f t="shared" si="10"/>
        <v>0.67388825541619157</v>
      </c>
      <c r="O38" s="29">
        <f t="shared" si="10"/>
        <v>8.731414109459032E-2</v>
      </c>
      <c r="P38" s="30">
        <f t="shared" si="2"/>
        <v>0.58657411432160123</v>
      </c>
      <c r="Q38" t="s">
        <v>429</v>
      </c>
      <c r="R38" t="s">
        <v>428</v>
      </c>
      <c r="S38" t="s">
        <v>430</v>
      </c>
      <c r="T38" t="s">
        <v>1136</v>
      </c>
      <c r="U38" s="10" t="s">
        <v>1146</v>
      </c>
      <c r="V38" s="34">
        <f t="shared" si="3"/>
        <v>0.67388825541619157</v>
      </c>
      <c r="W38">
        <f t="shared" si="4"/>
        <v>591</v>
      </c>
      <c r="X38" s="34">
        <f t="shared" si="5"/>
        <v>8.731414109459032E-2</v>
      </c>
      <c r="Y38">
        <f t="shared" si="6"/>
        <v>552</v>
      </c>
      <c r="Z38" s="34">
        <f t="shared" si="7"/>
        <v>0.15802571547075903</v>
      </c>
      <c r="AA38">
        <f t="shared" si="8"/>
        <v>1143</v>
      </c>
      <c r="AB38" s="34">
        <f>IF(T38=$T$1,Z38,IF('School List &amp; Interviews'!$F$13='Public Openly Selective'!C38,V38,X38))</f>
        <v>8.731414109459032E-2</v>
      </c>
      <c r="AC38">
        <f>IF(T38=$T$1,AA38,IF('School List &amp; Interviews'!$F$13='Public Openly Selective'!C38,W38,Y38))</f>
        <v>552</v>
      </c>
    </row>
    <row r="39" spans="1:29" hidden="1">
      <c r="A39">
        <f t="shared" si="9"/>
        <v>34</v>
      </c>
      <c r="B39" t="s">
        <v>117</v>
      </c>
      <c r="C39" t="s">
        <v>1091</v>
      </c>
      <c r="D39" t="s">
        <v>316</v>
      </c>
      <c r="E39">
        <f>'MSAR Data'!AN40</f>
        <v>2385</v>
      </c>
      <c r="F39">
        <f>'MSAR Data'!AO40</f>
        <v>3665</v>
      </c>
      <c r="G39">
        <f>'MSAR Data'!AP40</f>
        <v>58</v>
      </c>
      <c r="H39">
        <f>'MSAR Data'!AQ40</f>
        <v>6108</v>
      </c>
      <c r="I39">
        <f>'MSAR Data'!AR40</f>
        <v>495</v>
      </c>
      <c r="J39">
        <f>'MSAR Data'!AS40</f>
        <v>119</v>
      </c>
      <c r="K39">
        <f>'MSAR Data'!AT40</f>
        <v>0</v>
      </c>
      <c r="L39">
        <f>'MSAR Data'!AU40</f>
        <v>614</v>
      </c>
      <c r="M39" s="20">
        <f t="shared" si="1"/>
        <v>0.19381107491856678</v>
      </c>
      <c r="N39" s="29">
        <f t="shared" si="10"/>
        <v>0.20754716981132076</v>
      </c>
      <c r="O39" s="29">
        <f t="shared" si="10"/>
        <v>3.2469304229195091E-2</v>
      </c>
      <c r="P39" s="30">
        <f t="shared" si="2"/>
        <v>0.17507786558212568</v>
      </c>
      <c r="Q39" t="s">
        <v>304</v>
      </c>
      <c r="R39" t="s">
        <v>433</v>
      </c>
      <c r="S39" t="s">
        <v>432</v>
      </c>
      <c r="T39" t="s">
        <v>1134</v>
      </c>
      <c r="U39" s="10" t="s">
        <v>1207</v>
      </c>
      <c r="V39" s="34">
        <f t="shared" si="3"/>
        <v>0.20754716981132076</v>
      </c>
      <c r="W39">
        <f t="shared" si="4"/>
        <v>495</v>
      </c>
      <c r="X39" s="34">
        <f t="shared" si="5"/>
        <v>3.2469304229195091E-2</v>
      </c>
      <c r="Y39">
        <f t="shared" si="6"/>
        <v>119</v>
      </c>
      <c r="Z39" s="34">
        <f t="shared" si="7"/>
        <v>0.10052390307793058</v>
      </c>
      <c r="AA39">
        <f t="shared" si="8"/>
        <v>614</v>
      </c>
      <c r="AB39" s="34">
        <f>IF(T39=$T$1,Z39,IF('School List &amp; Interviews'!$F$13='Public Openly Selective'!C39,V39,X39))</f>
        <v>3.2469304229195091E-2</v>
      </c>
      <c r="AC39">
        <f>IF(T39=$T$1,AA39,IF('School List &amp; Interviews'!$F$13='Public Openly Selective'!C39,W39,Y39))</f>
        <v>119</v>
      </c>
    </row>
    <row r="40" spans="1:29" hidden="1">
      <c r="A40">
        <f t="shared" si="9"/>
        <v>35</v>
      </c>
      <c r="B40" t="s">
        <v>119</v>
      </c>
      <c r="C40" t="s">
        <v>265</v>
      </c>
      <c r="D40" t="s">
        <v>267</v>
      </c>
      <c r="E40">
        <f>'MSAR Data'!AN41</f>
        <v>446</v>
      </c>
      <c r="F40">
        <f>'MSAR Data'!AO41</f>
        <v>6112</v>
      </c>
      <c r="G40">
        <f>'MSAR Data'!AP41</f>
        <v>487</v>
      </c>
      <c r="H40">
        <f>'MSAR Data'!AQ41</f>
        <v>7045</v>
      </c>
      <c r="I40">
        <f>'MSAR Data'!AR41</f>
        <v>40</v>
      </c>
      <c r="J40">
        <f>'MSAR Data'!AS41</f>
        <v>543</v>
      </c>
      <c r="K40">
        <f>'MSAR Data'!AT41</f>
        <v>20</v>
      </c>
      <c r="L40">
        <f>'MSAR Data'!AU41</f>
        <v>603</v>
      </c>
      <c r="M40" s="20">
        <f t="shared" si="1"/>
        <v>0.90049751243781095</v>
      </c>
      <c r="N40" s="29">
        <f t="shared" si="10"/>
        <v>8.9686098654708515E-2</v>
      </c>
      <c r="O40" s="29">
        <f t="shared" si="10"/>
        <v>8.884162303664922E-2</v>
      </c>
      <c r="P40" s="30">
        <f t="shared" si="2"/>
        <v>8.444756180592955E-4</v>
      </c>
      <c r="Q40" t="s">
        <v>304</v>
      </c>
      <c r="R40" t="s">
        <v>435</v>
      </c>
      <c r="S40" t="s">
        <v>22</v>
      </c>
      <c r="T40" t="s">
        <v>1135</v>
      </c>
      <c r="U40" s="10"/>
      <c r="V40" s="34">
        <f t="shared" si="3"/>
        <v>8.9686098654708515E-2</v>
      </c>
      <c r="W40">
        <f t="shared" si="4"/>
        <v>40</v>
      </c>
      <c r="X40" s="34">
        <f t="shared" si="5"/>
        <v>8.884162303664922E-2</v>
      </c>
      <c r="Y40">
        <f t="shared" si="6"/>
        <v>543</v>
      </c>
      <c r="Z40" s="34">
        <f t="shared" si="7"/>
        <v>8.5592618878637325E-2</v>
      </c>
      <c r="AA40">
        <f t="shared" si="8"/>
        <v>603</v>
      </c>
      <c r="AB40" s="34">
        <f>IF(T40=$T$1,Z40,IF('School List &amp; Interviews'!$F$13='Public Openly Selective'!C40,V40,X40))</f>
        <v>8.5592618878637325E-2</v>
      </c>
      <c r="AC40">
        <f>IF(T40=$T$1,AA40,IF('School List &amp; Interviews'!$F$13='Public Openly Selective'!C40,W40,Y40))</f>
        <v>603</v>
      </c>
    </row>
    <row r="41" spans="1:29" hidden="1">
      <c r="A41">
        <f t="shared" si="9"/>
        <v>36</v>
      </c>
      <c r="B41" t="s">
        <v>122</v>
      </c>
      <c r="C41" t="s">
        <v>1095</v>
      </c>
      <c r="D41" t="s">
        <v>267</v>
      </c>
      <c r="E41">
        <f>'MSAR Data'!AN42</f>
        <v>5059</v>
      </c>
      <c r="F41">
        <f>'MSAR Data'!AO42</f>
        <v>6409</v>
      </c>
      <c r="G41">
        <f>'MSAR Data'!AP42</f>
        <v>115</v>
      </c>
      <c r="H41">
        <f>'MSAR Data'!AQ42</f>
        <v>11583</v>
      </c>
      <c r="I41">
        <f>'MSAR Data'!AR42</f>
        <v>319</v>
      </c>
      <c r="J41">
        <f>'MSAR Data'!AS42</f>
        <v>397</v>
      </c>
      <c r="K41">
        <f>'MSAR Data'!AT42</f>
        <v>0</v>
      </c>
      <c r="L41">
        <f>'MSAR Data'!AU42</f>
        <v>716</v>
      </c>
      <c r="M41" s="20">
        <f t="shared" si="1"/>
        <v>0.5544692737430168</v>
      </c>
      <c r="N41" s="29">
        <f t="shared" si="10"/>
        <v>6.3055939909072933E-2</v>
      </c>
      <c r="O41" s="29">
        <f t="shared" si="10"/>
        <v>6.1944141051646126E-2</v>
      </c>
      <c r="P41" s="30">
        <f t="shared" si="2"/>
        <v>1.1117988574268073E-3</v>
      </c>
      <c r="Q41" t="s">
        <v>304</v>
      </c>
      <c r="R41" t="s">
        <v>438</v>
      </c>
      <c r="S41" t="s">
        <v>22</v>
      </c>
      <c r="T41" t="s">
        <v>1135</v>
      </c>
      <c r="U41" s="10"/>
      <c r="V41" s="34">
        <f t="shared" si="3"/>
        <v>6.3055939909072933E-2</v>
      </c>
      <c r="W41">
        <f t="shared" si="4"/>
        <v>319</v>
      </c>
      <c r="X41" s="34">
        <f t="shared" si="5"/>
        <v>6.1944141051646126E-2</v>
      </c>
      <c r="Y41">
        <f t="shared" si="6"/>
        <v>397</v>
      </c>
      <c r="Z41" s="34">
        <f t="shared" si="7"/>
        <v>6.1814728481395145E-2</v>
      </c>
      <c r="AA41">
        <f t="shared" si="8"/>
        <v>716</v>
      </c>
      <c r="AB41" s="34">
        <f>IF(T41=$T$1,Z41,IF('School List &amp; Interviews'!$F$13='Public Openly Selective'!C41,V41,X41))</f>
        <v>6.1814728481395145E-2</v>
      </c>
      <c r="AC41">
        <f>IF(T41=$T$1,AA41,IF('School List &amp; Interviews'!$F$13='Public Openly Selective'!C41,W41,Y41))</f>
        <v>716</v>
      </c>
    </row>
    <row r="42" spans="1:29" hidden="1">
      <c r="A42">
        <f t="shared" si="9"/>
        <v>37</v>
      </c>
      <c r="B42" t="s">
        <v>124</v>
      </c>
      <c r="C42" t="s">
        <v>1095</v>
      </c>
      <c r="D42" t="s">
        <v>267</v>
      </c>
      <c r="E42">
        <f>'MSAR Data'!AN43</f>
        <v>4750</v>
      </c>
      <c r="F42">
        <f>'MSAR Data'!AO43</f>
        <v>4457</v>
      </c>
      <c r="G42">
        <f>'MSAR Data'!AP43</f>
        <v>334</v>
      </c>
      <c r="H42">
        <f>'MSAR Data'!AQ43</f>
        <v>9541</v>
      </c>
      <c r="I42">
        <f>'MSAR Data'!AR43</f>
        <v>466</v>
      </c>
      <c r="J42">
        <f>'MSAR Data'!AS43</f>
        <v>161</v>
      </c>
      <c r="K42">
        <f>'MSAR Data'!AT43</f>
        <v>0</v>
      </c>
      <c r="L42">
        <f>'MSAR Data'!AU43</f>
        <v>627</v>
      </c>
      <c r="M42" s="20">
        <f t="shared" si="1"/>
        <v>0.25677830940988838</v>
      </c>
      <c r="N42" s="29">
        <f t="shared" si="10"/>
        <v>9.8105263157894737E-2</v>
      </c>
      <c r="O42" s="29">
        <f t="shared" si="10"/>
        <v>3.6122952658739063E-2</v>
      </c>
      <c r="P42" s="30">
        <f t="shared" si="2"/>
        <v>6.1982310499155674E-2</v>
      </c>
      <c r="Q42" t="s">
        <v>304</v>
      </c>
      <c r="R42" t="s">
        <v>442</v>
      </c>
      <c r="S42" t="s">
        <v>22</v>
      </c>
      <c r="T42" t="s">
        <v>1135</v>
      </c>
      <c r="U42" s="10"/>
      <c r="V42" s="34">
        <f t="shared" si="3"/>
        <v>9.8105263157894737E-2</v>
      </c>
      <c r="W42">
        <f t="shared" si="4"/>
        <v>466</v>
      </c>
      <c r="X42" s="34">
        <f t="shared" si="5"/>
        <v>3.6122952658739063E-2</v>
      </c>
      <c r="Y42">
        <f t="shared" si="6"/>
        <v>161</v>
      </c>
      <c r="Z42" s="34">
        <f t="shared" si="7"/>
        <v>6.5716381930615242E-2</v>
      </c>
      <c r="AA42">
        <f t="shared" si="8"/>
        <v>627</v>
      </c>
      <c r="AB42" s="34">
        <f>IF(T42=$T$1,Z42,IF('School List &amp; Interviews'!$F$13='Public Openly Selective'!C42,V42,X42))</f>
        <v>6.5716381930615242E-2</v>
      </c>
      <c r="AC42">
        <f>IF(T42=$T$1,AA42,IF('School List &amp; Interviews'!$F$13='Public Openly Selective'!C42,W42,Y42))</f>
        <v>627</v>
      </c>
    </row>
    <row r="43" spans="1:29" hidden="1">
      <c r="A43">
        <f t="shared" si="9"/>
        <v>38</v>
      </c>
      <c r="B43" t="s">
        <v>128</v>
      </c>
      <c r="C43" t="s">
        <v>1109</v>
      </c>
      <c r="D43" t="s">
        <v>316</v>
      </c>
      <c r="E43">
        <f>'MSAR Data'!AN44</f>
        <v>319</v>
      </c>
      <c r="F43">
        <f>'MSAR Data'!AO44</f>
        <v>1666</v>
      </c>
      <c r="G43">
        <f>'MSAR Data'!AP44</f>
        <v>13</v>
      </c>
      <c r="H43">
        <f>'MSAR Data'!AQ44</f>
        <v>1998</v>
      </c>
      <c r="I43">
        <f>'MSAR Data'!AR44</f>
        <v>211</v>
      </c>
      <c r="J43">
        <f>'MSAR Data'!AS44</f>
        <v>86</v>
      </c>
      <c r="K43">
        <f>'MSAR Data'!AT44</f>
        <v>0</v>
      </c>
      <c r="L43">
        <f>'MSAR Data'!AU44</f>
        <v>297</v>
      </c>
      <c r="M43" s="20">
        <f t="shared" si="1"/>
        <v>0.28956228956228958</v>
      </c>
      <c r="N43" s="29">
        <f t="shared" si="10"/>
        <v>0.66144200626959249</v>
      </c>
      <c r="O43" s="29">
        <f t="shared" si="10"/>
        <v>5.1620648259303722E-2</v>
      </c>
      <c r="P43" s="30">
        <f t="shared" si="2"/>
        <v>0.60982135801028881</v>
      </c>
      <c r="Q43" t="s">
        <v>429</v>
      </c>
      <c r="R43" t="s">
        <v>446</v>
      </c>
      <c r="S43" t="s">
        <v>445</v>
      </c>
      <c r="T43" t="s">
        <v>1136</v>
      </c>
      <c r="U43" s="10" t="s">
        <v>1148</v>
      </c>
      <c r="V43" s="34">
        <f t="shared" si="3"/>
        <v>0.66144200626959249</v>
      </c>
      <c r="W43">
        <f t="shared" si="4"/>
        <v>211</v>
      </c>
      <c r="X43" s="34">
        <f t="shared" si="5"/>
        <v>5.1620648259303722E-2</v>
      </c>
      <c r="Y43">
        <f t="shared" si="6"/>
        <v>86</v>
      </c>
      <c r="Z43" s="34">
        <f t="shared" si="7"/>
        <v>0.14864864864864866</v>
      </c>
      <c r="AA43">
        <f t="shared" si="8"/>
        <v>297</v>
      </c>
      <c r="AB43" s="34">
        <f>IF(T43=$T$1,Z43,IF('School List &amp; Interviews'!$F$13='Public Openly Selective'!C43,V43,X43))</f>
        <v>5.1620648259303722E-2</v>
      </c>
      <c r="AC43">
        <f>IF(T43=$T$1,AA43,IF('School List &amp; Interviews'!$F$13='Public Openly Selective'!C43,W43,Y43))</f>
        <v>86</v>
      </c>
    </row>
    <row r="44" spans="1:29" hidden="1">
      <c r="A44">
        <f t="shared" si="9"/>
        <v>39</v>
      </c>
      <c r="B44" t="s">
        <v>132</v>
      </c>
      <c r="C44" t="s">
        <v>1102</v>
      </c>
      <c r="D44" t="s">
        <v>267</v>
      </c>
      <c r="E44">
        <f>'MSAR Data'!AN45</f>
        <v>1381</v>
      </c>
      <c r="F44">
        <f>'MSAR Data'!AO45</f>
        <v>13160</v>
      </c>
      <c r="G44">
        <f>'MSAR Data'!AP45</f>
        <v>46</v>
      </c>
      <c r="H44">
        <f>'MSAR Data'!AQ45</f>
        <v>14587</v>
      </c>
      <c r="I44">
        <f>'MSAR Data'!AR45</f>
        <v>331</v>
      </c>
      <c r="J44">
        <f>'MSAR Data'!AS45</f>
        <v>729</v>
      </c>
      <c r="K44">
        <f>'MSAR Data'!AT45</f>
        <v>1</v>
      </c>
      <c r="L44">
        <f>'MSAR Data'!AU45</f>
        <v>1061</v>
      </c>
      <c r="M44" s="20">
        <f t="shared" si="1"/>
        <v>0.68708765315739873</v>
      </c>
      <c r="N44" s="29">
        <f t="shared" si="10"/>
        <v>0.23968139029688632</v>
      </c>
      <c r="O44" s="29">
        <f t="shared" si="10"/>
        <v>5.53951367781155E-2</v>
      </c>
      <c r="P44" s="30">
        <f t="shared" si="2"/>
        <v>0.18428625351877082</v>
      </c>
      <c r="Q44" t="s">
        <v>304</v>
      </c>
      <c r="R44" t="s">
        <v>22</v>
      </c>
      <c r="S44" t="s">
        <v>452</v>
      </c>
      <c r="T44" t="s">
        <v>1134</v>
      </c>
      <c r="U44" s="10" t="s">
        <v>1149</v>
      </c>
      <c r="V44" s="34">
        <f t="shared" si="3"/>
        <v>0.23968139029688632</v>
      </c>
      <c r="W44">
        <f t="shared" si="4"/>
        <v>331</v>
      </c>
      <c r="X44" s="34">
        <f t="shared" si="5"/>
        <v>5.53951367781155E-2</v>
      </c>
      <c r="Y44">
        <f t="shared" si="6"/>
        <v>729</v>
      </c>
      <c r="Z44" s="34">
        <f t="shared" si="7"/>
        <v>7.2735997806265856E-2</v>
      </c>
      <c r="AA44">
        <f t="shared" si="8"/>
        <v>1061</v>
      </c>
      <c r="AB44" s="34">
        <f>IF(T44=$T$1,Z44,IF('School List &amp; Interviews'!$F$13='Public Openly Selective'!C44,V44,X44))</f>
        <v>5.53951367781155E-2</v>
      </c>
      <c r="AC44">
        <f>IF(T44=$T$1,AA44,IF('School List &amp; Interviews'!$F$13='Public Openly Selective'!C44,W44,Y44))</f>
        <v>729</v>
      </c>
    </row>
    <row r="45" spans="1:29" hidden="1">
      <c r="A45">
        <f t="shared" si="9"/>
        <v>40</v>
      </c>
      <c r="B45" t="s">
        <v>134</v>
      </c>
      <c r="C45" t="s">
        <v>1095</v>
      </c>
      <c r="D45" t="s">
        <v>267</v>
      </c>
      <c r="E45">
        <f>'MSAR Data'!AN46</f>
        <v>2901</v>
      </c>
      <c r="F45">
        <f>'MSAR Data'!AO46</f>
        <v>3636</v>
      </c>
      <c r="G45">
        <f>'MSAR Data'!AP46</f>
        <v>325</v>
      </c>
      <c r="H45">
        <f>'MSAR Data'!AQ46</f>
        <v>6862</v>
      </c>
      <c r="I45">
        <f>'MSAR Data'!AR46</f>
        <v>164</v>
      </c>
      <c r="J45">
        <f>'MSAR Data'!AS46</f>
        <v>195</v>
      </c>
      <c r="K45">
        <f>'MSAR Data'!AT46</f>
        <v>32</v>
      </c>
      <c r="L45">
        <f>'MSAR Data'!AU46</f>
        <v>391</v>
      </c>
      <c r="M45" s="20">
        <f t="shared" si="1"/>
        <v>0.49872122762148335</v>
      </c>
      <c r="N45" s="29">
        <f t="shared" si="10"/>
        <v>5.6532230265425712E-2</v>
      </c>
      <c r="O45" s="29">
        <f t="shared" si="10"/>
        <v>5.3630363036303627E-2</v>
      </c>
      <c r="P45" s="30">
        <f t="shared" si="2"/>
        <v>2.9018672291220848E-3</v>
      </c>
      <c r="Q45" t="s">
        <v>304</v>
      </c>
      <c r="R45" t="s">
        <v>453</v>
      </c>
      <c r="S45" t="s">
        <v>454</v>
      </c>
      <c r="T45" t="s">
        <v>1136</v>
      </c>
      <c r="U45" s="10" t="s">
        <v>1150</v>
      </c>
      <c r="V45" s="34">
        <f t="shared" si="3"/>
        <v>5.6532230265425712E-2</v>
      </c>
      <c r="W45">
        <f t="shared" si="4"/>
        <v>164</v>
      </c>
      <c r="X45" s="34">
        <f t="shared" si="5"/>
        <v>5.3630363036303627E-2</v>
      </c>
      <c r="Y45">
        <f t="shared" si="6"/>
        <v>195</v>
      </c>
      <c r="Z45" s="34">
        <f t="shared" si="7"/>
        <v>5.6980472165549405E-2</v>
      </c>
      <c r="AA45">
        <f t="shared" si="8"/>
        <v>391</v>
      </c>
      <c r="AB45" s="34">
        <f>IF(T45=$T$1,Z45,IF('School List &amp; Interviews'!$F$13='Public Openly Selective'!C45,V45,X45))</f>
        <v>5.3630363036303627E-2</v>
      </c>
      <c r="AC45">
        <f>IF(T45=$T$1,AA45,IF('School List &amp; Interviews'!$F$13='Public Openly Selective'!C45,W45,Y45))</f>
        <v>195</v>
      </c>
    </row>
    <row r="46" spans="1:29" hidden="1">
      <c r="A46">
        <f t="shared" si="9"/>
        <v>41</v>
      </c>
      <c r="B46" t="s">
        <v>137</v>
      </c>
      <c r="C46" t="s">
        <v>1110</v>
      </c>
      <c r="D46" t="s">
        <v>316</v>
      </c>
      <c r="E46">
        <f>'MSAR Data'!AN47</f>
        <v>754</v>
      </c>
      <c r="F46">
        <f>'MSAR Data'!AO47</f>
        <v>3763</v>
      </c>
      <c r="G46">
        <f>'MSAR Data'!AP47</f>
        <v>181</v>
      </c>
      <c r="H46">
        <f>'MSAR Data'!AQ47</f>
        <v>4698</v>
      </c>
      <c r="I46">
        <f>'MSAR Data'!AR47</f>
        <v>449</v>
      </c>
      <c r="J46">
        <f>'MSAR Data'!AS47</f>
        <v>64</v>
      </c>
      <c r="K46">
        <f>'MSAR Data'!AT47</f>
        <v>0</v>
      </c>
      <c r="L46">
        <f>'MSAR Data'!AU47</f>
        <v>513</v>
      </c>
      <c r="M46" s="20">
        <f t="shared" si="1"/>
        <v>0.12475633528265107</v>
      </c>
      <c r="N46" s="29">
        <f t="shared" si="10"/>
        <v>0.5954907161803713</v>
      </c>
      <c r="O46" s="29">
        <f t="shared" si="10"/>
        <v>1.7007706617060855E-2</v>
      </c>
      <c r="P46" s="30">
        <f t="shared" si="2"/>
        <v>0.57848300956331045</v>
      </c>
      <c r="Q46" t="s">
        <v>304</v>
      </c>
      <c r="R46" t="s">
        <v>458</v>
      </c>
      <c r="S46" t="s">
        <v>459</v>
      </c>
      <c r="T46" t="s">
        <v>1136</v>
      </c>
      <c r="U46" s="10" t="s">
        <v>1197</v>
      </c>
      <c r="V46" s="34">
        <f t="shared" si="3"/>
        <v>0.5954907161803713</v>
      </c>
      <c r="W46">
        <f t="shared" si="4"/>
        <v>449</v>
      </c>
      <c r="X46" s="34">
        <f t="shared" si="5"/>
        <v>1.7007706617060855E-2</v>
      </c>
      <c r="Y46">
        <f t="shared" si="6"/>
        <v>64</v>
      </c>
      <c r="Z46" s="34">
        <f t="shared" si="7"/>
        <v>0.10919540229885058</v>
      </c>
      <c r="AA46">
        <f t="shared" si="8"/>
        <v>513</v>
      </c>
      <c r="AB46" s="34">
        <f>IF(T46=$T$1,Z46,IF('School List &amp; Interviews'!$F$13='Public Openly Selective'!C46,V46,X46))</f>
        <v>1.7007706617060855E-2</v>
      </c>
      <c r="AC46">
        <f>IF(T46=$T$1,AA46,IF('School List &amp; Interviews'!$F$13='Public Openly Selective'!C46,W46,Y46))</f>
        <v>64</v>
      </c>
    </row>
    <row r="47" spans="1:29" hidden="1">
      <c r="A47">
        <f t="shared" si="9"/>
        <v>42</v>
      </c>
      <c r="B47" t="s">
        <v>140</v>
      </c>
      <c r="C47" t="s">
        <v>1110</v>
      </c>
      <c r="D47" t="s">
        <v>316</v>
      </c>
      <c r="E47">
        <f>'MSAR Data'!AN48</f>
        <v>709</v>
      </c>
      <c r="F47">
        <f>'MSAR Data'!AO48</f>
        <v>4946</v>
      </c>
      <c r="G47">
        <f>'MSAR Data'!AP48</f>
        <v>12</v>
      </c>
      <c r="H47">
        <f>'MSAR Data'!AQ48</f>
        <v>5667</v>
      </c>
      <c r="I47">
        <f>'MSAR Data'!AR48</f>
        <v>349</v>
      </c>
      <c r="J47">
        <f>'MSAR Data'!AS48</f>
        <v>20</v>
      </c>
      <c r="K47">
        <f>'MSAR Data'!AT48</f>
        <v>0</v>
      </c>
      <c r="L47">
        <f>'MSAR Data'!AU48</f>
        <v>369</v>
      </c>
      <c r="M47" s="20">
        <f t="shared" si="1"/>
        <v>5.4200542005420058E-2</v>
      </c>
      <c r="N47" s="29">
        <f t="shared" si="10"/>
        <v>0.49224259520451341</v>
      </c>
      <c r="O47" s="29">
        <f t="shared" si="10"/>
        <v>4.0436716538617065E-3</v>
      </c>
      <c r="P47" s="30">
        <f t="shared" si="2"/>
        <v>0.4881989235506517</v>
      </c>
      <c r="Q47" t="s">
        <v>304</v>
      </c>
      <c r="R47" t="s">
        <v>462</v>
      </c>
      <c r="S47" t="s">
        <v>463</v>
      </c>
      <c r="T47" t="s">
        <v>1136</v>
      </c>
      <c r="U47" s="10" t="s">
        <v>1197</v>
      </c>
      <c r="V47" s="34">
        <f t="shared" si="3"/>
        <v>0.49224259520451341</v>
      </c>
      <c r="W47">
        <f t="shared" si="4"/>
        <v>349</v>
      </c>
      <c r="X47" s="34">
        <f t="shared" si="5"/>
        <v>4.0436716538617065E-3</v>
      </c>
      <c r="Y47">
        <f t="shared" si="6"/>
        <v>20</v>
      </c>
      <c r="Z47" s="34">
        <f t="shared" si="7"/>
        <v>6.5113816834303867E-2</v>
      </c>
      <c r="AA47">
        <f t="shared" si="8"/>
        <v>369</v>
      </c>
      <c r="AB47" s="34">
        <f>IF(T47=$T$1,Z47,IF('School List &amp; Interviews'!$F$13='Public Openly Selective'!C47,V47,X47))</f>
        <v>4.0436716538617065E-3</v>
      </c>
      <c r="AC47">
        <f>IF(T47=$T$1,AA47,IF('School List &amp; Interviews'!$F$13='Public Openly Selective'!C47,W47,Y47))</f>
        <v>20</v>
      </c>
    </row>
    <row r="48" spans="1:29" hidden="1">
      <c r="A48">
        <f t="shared" si="9"/>
        <v>43</v>
      </c>
      <c r="B48" t="s">
        <v>142</v>
      </c>
      <c r="C48" t="s">
        <v>1096</v>
      </c>
      <c r="D48" t="s">
        <v>267</v>
      </c>
      <c r="E48">
        <f>'MSAR Data'!AN49</f>
        <v>1791</v>
      </c>
      <c r="F48">
        <f>'MSAR Data'!AO49</f>
        <v>14103</v>
      </c>
      <c r="G48">
        <f>'MSAR Data'!AP49</f>
        <v>145</v>
      </c>
      <c r="H48">
        <f>'MSAR Data'!AQ49</f>
        <v>16039</v>
      </c>
      <c r="I48">
        <f>'MSAR Data'!AR49</f>
        <v>85</v>
      </c>
      <c r="J48">
        <f>'MSAR Data'!AS49</f>
        <v>459</v>
      </c>
      <c r="K48">
        <f>'MSAR Data'!AT49</f>
        <v>6</v>
      </c>
      <c r="L48">
        <f>'MSAR Data'!AU49</f>
        <v>550</v>
      </c>
      <c r="M48" s="20">
        <f t="shared" si="1"/>
        <v>0.83454545454545459</v>
      </c>
      <c r="N48" s="29">
        <f t="shared" si="10"/>
        <v>4.7459519821328865E-2</v>
      </c>
      <c r="O48" s="29">
        <f t="shared" si="10"/>
        <v>3.2546266751754947E-2</v>
      </c>
      <c r="P48" s="30">
        <f t="shared" si="2"/>
        <v>1.4913253069573917E-2</v>
      </c>
      <c r="Q48" t="s">
        <v>304</v>
      </c>
      <c r="R48" t="s">
        <v>466</v>
      </c>
      <c r="S48" t="s">
        <v>465</v>
      </c>
      <c r="T48" t="s">
        <v>1135</v>
      </c>
      <c r="U48" s="10"/>
      <c r="V48" s="34">
        <f t="shared" si="3"/>
        <v>4.7459519821328865E-2</v>
      </c>
      <c r="W48">
        <f t="shared" si="4"/>
        <v>85</v>
      </c>
      <c r="X48" s="34">
        <f t="shared" si="5"/>
        <v>3.2546266751754947E-2</v>
      </c>
      <c r="Y48">
        <f t="shared" si="6"/>
        <v>459</v>
      </c>
      <c r="Z48" s="34">
        <f t="shared" si="7"/>
        <v>3.429141467672548E-2</v>
      </c>
      <c r="AA48">
        <f t="shared" si="8"/>
        <v>550</v>
      </c>
      <c r="AB48" s="34">
        <f>IF(T48=$T$1,Z48,IF('School List &amp; Interviews'!$F$13='Public Openly Selective'!C48,V48,X48))</f>
        <v>3.429141467672548E-2</v>
      </c>
      <c r="AC48">
        <f>IF(T48=$T$1,AA48,IF('School List &amp; Interviews'!$F$13='Public Openly Selective'!C48,W48,Y48))</f>
        <v>550</v>
      </c>
    </row>
    <row r="49" spans="1:29" hidden="1">
      <c r="A49">
        <f t="shared" si="9"/>
        <v>44</v>
      </c>
      <c r="B49" t="s">
        <v>144</v>
      </c>
      <c r="C49" t="s">
        <v>1111</v>
      </c>
      <c r="D49" t="s">
        <v>316</v>
      </c>
      <c r="E49">
        <f>'MSAR Data'!AN50</f>
        <v>197</v>
      </c>
      <c r="F49">
        <f>'MSAR Data'!AO50</f>
        <v>2118</v>
      </c>
      <c r="G49">
        <f>'MSAR Data'!AP50</f>
        <v>7</v>
      </c>
      <c r="H49">
        <f>'MSAR Data'!AQ50</f>
        <v>2322</v>
      </c>
      <c r="I49">
        <f>'MSAR Data'!AR50</f>
        <v>148</v>
      </c>
      <c r="J49">
        <f>'MSAR Data'!AS50</f>
        <v>61</v>
      </c>
      <c r="K49">
        <f>'MSAR Data'!AT50</f>
        <v>0</v>
      </c>
      <c r="L49">
        <f>'MSAR Data'!AU50</f>
        <v>209</v>
      </c>
      <c r="M49" s="20">
        <f t="shared" si="1"/>
        <v>0.291866028708134</v>
      </c>
      <c r="N49" s="29">
        <f t="shared" si="10"/>
        <v>0.75126903553299496</v>
      </c>
      <c r="O49" s="29">
        <f t="shared" si="10"/>
        <v>2.8800755429650614E-2</v>
      </c>
      <c r="P49" s="30">
        <f t="shared" si="2"/>
        <v>0.7224682801033443</v>
      </c>
      <c r="Q49" t="s">
        <v>429</v>
      </c>
      <c r="R49" t="s">
        <v>469</v>
      </c>
      <c r="S49" t="s">
        <v>470</v>
      </c>
      <c r="T49" t="s">
        <v>1136</v>
      </c>
      <c r="U49" s="10" t="s">
        <v>1197</v>
      </c>
      <c r="V49" s="34">
        <f t="shared" si="3"/>
        <v>0.75126903553299496</v>
      </c>
      <c r="W49">
        <f t="shared" si="4"/>
        <v>148</v>
      </c>
      <c r="X49" s="34">
        <f t="shared" si="5"/>
        <v>2.8800755429650614E-2</v>
      </c>
      <c r="Y49">
        <f t="shared" si="6"/>
        <v>61</v>
      </c>
      <c r="Z49" s="34">
        <f t="shared" si="7"/>
        <v>9.0008613264427217E-2</v>
      </c>
      <c r="AA49">
        <f t="shared" si="8"/>
        <v>209</v>
      </c>
      <c r="AB49" s="34">
        <f>IF(T49=$T$1,Z49,IF('School List &amp; Interviews'!$F$13='Public Openly Selective'!C49,V49,X49))</f>
        <v>2.8800755429650614E-2</v>
      </c>
      <c r="AC49">
        <f>IF(T49=$T$1,AA49,IF('School List &amp; Interviews'!$F$13='Public Openly Selective'!C49,W49,Y49))</f>
        <v>61</v>
      </c>
    </row>
    <row r="50" spans="1:29" hidden="1">
      <c r="A50">
        <f t="shared" si="9"/>
        <v>45</v>
      </c>
      <c r="B50" t="s">
        <v>147</v>
      </c>
      <c r="C50" t="s">
        <v>1112</v>
      </c>
      <c r="D50" t="s">
        <v>267</v>
      </c>
      <c r="E50">
        <f>'MSAR Data'!AN51</f>
        <v>354</v>
      </c>
      <c r="F50">
        <f>'MSAR Data'!AO51</f>
        <v>4789</v>
      </c>
      <c r="G50">
        <f>'MSAR Data'!AP51</f>
        <v>180</v>
      </c>
      <c r="H50">
        <f>'MSAR Data'!AQ51</f>
        <v>5323</v>
      </c>
      <c r="I50">
        <f>'MSAR Data'!AR51</f>
        <v>129</v>
      </c>
      <c r="J50">
        <f>'MSAR Data'!AS51</f>
        <v>664</v>
      </c>
      <c r="K50">
        <f>'MSAR Data'!AT51</f>
        <v>30</v>
      </c>
      <c r="L50">
        <f>'MSAR Data'!AU51</f>
        <v>823</v>
      </c>
      <c r="M50" s="20">
        <f t="shared" si="1"/>
        <v>0.80680437424058327</v>
      </c>
      <c r="N50" s="29">
        <f t="shared" si="10"/>
        <v>0.36440677966101692</v>
      </c>
      <c r="O50" s="29">
        <f t="shared" si="10"/>
        <v>0.13865107538108165</v>
      </c>
      <c r="P50" s="30">
        <f t="shared" si="2"/>
        <v>0.22575570427993527</v>
      </c>
      <c r="Q50" t="s">
        <v>304</v>
      </c>
      <c r="R50" t="s">
        <v>474</v>
      </c>
      <c r="S50" t="s">
        <v>22</v>
      </c>
      <c r="T50" t="s">
        <v>1135</v>
      </c>
      <c r="U50" s="10"/>
      <c r="V50" s="34">
        <f t="shared" si="3"/>
        <v>0.36440677966101692</v>
      </c>
      <c r="W50">
        <f t="shared" si="4"/>
        <v>129</v>
      </c>
      <c r="X50" s="34">
        <f t="shared" si="5"/>
        <v>0.13865107538108165</v>
      </c>
      <c r="Y50">
        <f t="shared" si="6"/>
        <v>664</v>
      </c>
      <c r="Z50" s="34">
        <f t="shared" si="7"/>
        <v>0.15461206086793161</v>
      </c>
      <c r="AA50">
        <f t="shared" si="8"/>
        <v>823</v>
      </c>
      <c r="AB50" s="34">
        <f>IF(T50=$T$1,Z50,IF('School List &amp; Interviews'!$F$13='Public Openly Selective'!C50,V50,X50))</f>
        <v>0.15461206086793161</v>
      </c>
      <c r="AC50">
        <f>IF(T50=$T$1,AA50,IF('School List &amp; Interviews'!$F$13='Public Openly Selective'!C50,W50,Y50))</f>
        <v>823</v>
      </c>
    </row>
    <row r="51" spans="1:29" hidden="1">
      <c r="A51">
        <f t="shared" si="9"/>
        <v>46</v>
      </c>
      <c r="B51" t="s">
        <v>149</v>
      </c>
      <c r="C51" t="s">
        <v>1092</v>
      </c>
      <c r="D51" t="s">
        <v>316</v>
      </c>
      <c r="E51">
        <f>'MSAR Data'!AN52</f>
        <v>5061</v>
      </c>
      <c r="F51">
        <f>'MSAR Data'!AO52</f>
        <v>1540</v>
      </c>
      <c r="G51">
        <f>'MSAR Data'!AP52</f>
        <v>40</v>
      </c>
      <c r="H51">
        <f>'MSAR Data'!AQ52</f>
        <v>6641</v>
      </c>
      <c r="I51">
        <f>'MSAR Data'!AR52</f>
        <v>1058</v>
      </c>
      <c r="J51">
        <f>'MSAR Data'!AS52</f>
        <v>87</v>
      </c>
      <c r="K51">
        <f>'MSAR Data'!AT52</f>
        <v>0</v>
      </c>
      <c r="L51">
        <f>'MSAR Data'!AU52</f>
        <v>1145</v>
      </c>
      <c r="M51" s="20">
        <f t="shared" si="1"/>
        <v>7.5982532751091708E-2</v>
      </c>
      <c r="N51" s="29">
        <f t="shared" si="10"/>
        <v>0.20904959494171113</v>
      </c>
      <c r="O51" s="29">
        <f t="shared" si="10"/>
        <v>5.6493506493506492E-2</v>
      </c>
      <c r="P51" s="30">
        <f t="shared" si="2"/>
        <v>0.15255608844820465</v>
      </c>
      <c r="Q51" t="s">
        <v>304</v>
      </c>
      <c r="R51" t="s">
        <v>477</v>
      </c>
      <c r="S51" t="s">
        <v>481</v>
      </c>
      <c r="T51" t="s">
        <v>1136</v>
      </c>
      <c r="U51" s="10" t="s">
        <v>1197</v>
      </c>
      <c r="V51" s="34">
        <f t="shared" si="3"/>
        <v>0.20904959494171113</v>
      </c>
      <c r="W51">
        <f t="shared" si="4"/>
        <v>1058</v>
      </c>
      <c r="X51" s="34">
        <f t="shared" si="5"/>
        <v>5.6493506493506492E-2</v>
      </c>
      <c r="Y51">
        <f t="shared" si="6"/>
        <v>87</v>
      </c>
      <c r="Z51" s="34">
        <f t="shared" si="7"/>
        <v>0.17241379310344829</v>
      </c>
      <c r="AA51">
        <f t="shared" si="8"/>
        <v>1145</v>
      </c>
      <c r="AB51" s="34">
        <f>IF(T51=$T$1,Z51,IF('School List &amp; Interviews'!$F$13='Public Openly Selective'!C51,V51,X51))</f>
        <v>5.6493506493506492E-2</v>
      </c>
      <c r="AC51">
        <f>IF(T51=$T$1,AA51,IF('School List &amp; Interviews'!$F$13='Public Openly Selective'!C51,W51,Y51))</f>
        <v>87</v>
      </c>
    </row>
    <row r="52" spans="1:29" hidden="1">
      <c r="A52">
        <f t="shared" si="9"/>
        <v>47</v>
      </c>
      <c r="B52" t="s">
        <v>150</v>
      </c>
      <c r="C52" t="s">
        <v>238</v>
      </c>
      <c r="D52" t="s">
        <v>316</v>
      </c>
      <c r="E52">
        <f>'MSAR Data'!AN53</f>
        <v>1530</v>
      </c>
      <c r="F52">
        <f>'MSAR Data'!AO53</f>
        <v>1866</v>
      </c>
      <c r="G52">
        <f>'MSAR Data'!AP53</f>
        <v>6</v>
      </c>
      <c r="H52">
        <f>'MSAR Data'!AQ53</f>
        <v>3402</v>
      </c>
      <c r="I52">
        <f>'MSAR Data'!AR53</f>
        <v>554</v>
      </c>
      <c r="J52">
        <f>'MSAR Data'!AS53</f>
        <v>37</v>
      </c>
      <c r="K52">
        <f>'MSAR Data'!AT53</f>
        <v>0</v>
      </c>
      <c r="L52">
        <f>'MSAR Data'!AU53</f>
        <v>591</v>
      </c>
      <c r="M52" s="20">
        <f t="shared" si="1"/>
        <v>6.2605752961082908E-2</v>
      </c>
      <c r="N52" s="29">
        <f t="shared" si="10"/>
        <v>0.36209150326797385</v>
      </c>
      <c r="O52" s="29">
        <f t="shared" si="10"/>
        <v>1.982851018220793E-2</v>
      </c>
      <c r="P52" s="30">
        <f t="shared" si="2"/>
        <v>0.34226299308576591</v>
      </c>
      <c r="Q52" t="s">
        <v>304</v>
      </c>
      <c r="R52" t="s">
        <v>482</v>
      </c>
      <c r="S52" t="s">
        <v>482</v>
      </c>
      <c r="T52" t="s">
        <v>1136</v>
      </c>
      <c r="U52" s="10" t="s">
        <v>1197</v>
      </c>
      <c r="V52" s="29">
        <f t="shared" si="3"/>
        <v>0.36209150326797385</v>
      </c>
      <c r="W52">
        <f t="shared" si="4"/>
        <v>554</v>
      </c>
      <c r="X52" s="29">
        <f t="shared" si="5"/>
        <v>1.982851018220793E-2</v>
      </c>
      <c r="Y52">
        <f t="shared" si="6"/>
        <v>37</v>
      </c>
      <c r="Z52" s="29">
        <f t="shared" si="7"/>
        <v>0.17372134038800705</v>
      </c>
      <c r="AA52">
        <f t="shared" si="8"/>
        <v>591</v>
      </c>
      <c r="AB52" s="29">
        <f>IF(T52=$T$1,Z52,IF('School List &amp; Interviews'!$F$13='Public Openly Selective'!C52,V52,X52))</f>
        <v>1.982851018220793E-2</v>
      </c>
      <c r="AC52">
        <f>IF(T52=$T$1,AA52,IF('School List &amp; Interviews'!$F$13='Public Openly Selective'!C52,W52,Y52))</f>
        <v>37</v>
      </c>
    </row>
    <row r="53" spans="1:29" hidden="1">
      <c r="A53">
        <f t="shared" si="9"/>
        <v>48</v>
      </c>
      <c r="B53" t="s">
        <v>154</v>
      </c>
      <c r="C53" t="s">
        <v>1113</v>
      </c>
      <c r="D53" t="s">
        <v>267</v>
      </c>
      <c r="E53">
        <f>'MSAR Data'!AN54</f>
        <v>813</v>
      </c>
      <c r="F53">
        <f>'MSAR Data'!AO54</f>
        <v>9915</v>
      </c>
      <c r="G53">
        <f>'MSAR Data'!AP54</f>
        <v>417</v>
      </c>
      <c r="H53">
        <f>'MSAR Data'!AQ54</f>
        <v>11145</v>
      </c>
      <c r="I53">
        <f>'MSAR Data'!AR54</f>
        <v>334</v>
      </c>
      <c r="J53">
        <f>'MSAR Data'!AS54</f>
        <v>470</v>
      </c>
      <c r="K53">
        <f>'MSAR Data'!AT54</f>
        <v>30</v>
      </c>
      <c r="L53">
        <f>'MSAR Data'!AU54</f>
        <v>834</v>
      </c>
      <c r="M53" s="20">
        <f t="shared" si="1"/>
        <v>0.56354916067146288</v>
      </c>
      <c r="N53" s="29">
        <f t="shared" si="10"/>
        <v>0.4108241082410824</v>
      </c>
      <c r="O53" s="29">
        <f t="shared" si="10"/>
        <v>4.7402924861321229E-2</v>
      </c>
      <c r="P53" s="30">
        <f t="shared" si="2"/>
        <v>0.36342118337976115</v>
      </c>
      <c r="Q53" t="s">
        <v>304</v>
      </c>
      <c r="R53" t="s">
        <v>486</v>
      </c>
      <c r="S53" t="s">
        <v>490</v>
      </c>
      <c r="T53" t="s">
        <v>1136</v>
      </c>
      <c r="U53" s="10" t="s">
        <v>1151</v>
      </c>
      <c r="V53" s="34">
        <f t="shared" si="3"/>
        <v>0.4108241082410824</v>
      </c>
      <c r="W53">
        <f t="shared" si="4"/>
        <v>334</v>
      </c>
      <c r="X53" s="34">
        <f t="shared" si="5"/>
        <v>4.7402924861321229E-2</v>
      </c>
      <c r="Y53">
        <f t="shared" si="6"/>
        <v>470</v>
      </c>
      <c r="Z53" s="34">
        <f t="shared" si="7"/>
        <v>7.4831763122476441E-2</v>
      </c>
      <c r="AA53">
        <f t="shared" si="8"/>
        <v>834</v>
      </c>
      <c r="AB53" s="34">
        <f>IF(T53=$T$1,Z53,IF('School List &amp; Interviews'!$F$13='Public Openly Selective'!C53,V53,X53))</f>
        <v>4.7402924861321229E-2</v>
      </c>
      <c r="AC53">
        <f>IF(T53=$T$1,AA53,IF('School List &amp; Interviews'!$F$13='Public Openly Selective'!C53,W53,Y53))</f>
        <v>470</v>
      </c>
    </row>
    <row r="54" spans="1:29" hidden="1">
      <c r="A54">
        <f t="shared" si="9"/>
        <v>49</v>
      </c>
      <c r="B54" t="s">
        <v>158</v>
      </c>
      <c r="C54" t="s">
        <v>1114</v>
      </c>
      <c r="D54" t="s">
        <v>316</v>
      </c>
      <c r="E54">
        <f>'MSAR Data'!AN55</f>
        <v>661</v>
      </c>
      <c r="F54">
        <f>'MSAR Data'!AO55</f>
        <v>3112</v>
      </c>
      <c r="G54">
        <f>'MSAR Data'!AP55</f>
        <v>31</v>
      </c>
      <c r="H54">
        <f>'MSAR Data'!AQ55</f>
        <v>3804</v>
      </c>
      <c r="I54">
        <f>'MSAR Data'!AR55</f>
        <v>340</v>
      </c>
      <c r="J54">
        <f>'MSAR Data'!AS55</f>
        <v>60</v>
      </c>
      <c r="K54">
        <f>'MSAR Data'!AT55</f>
        <v>0</v>
      </c>
      <c r="L54">
        <f>'MSAR Data'!AU55</f>
        <v>400</v>
      </c>
      <c r="M54" s="20">
        <f t="shared" si="1"/>
        <v>0.15</v>
      </c>
      <c r="N54" s="29">
        <f t="shared" si="10"/>
        <v>0.51437216338880487</v>
      </c>
      <c r="O54" s="29">
        <f t="shared" si="10"/>
        <v>1.9280205655526992E-2</v>
      </c>
      <c r="P54" s="30">
        <f t="shared" si="2"/>
        <v>0.49509195773327785</v>
      </c>
      <c r="Q54" t="s">
        <v>304</v>
      </c>
      <c r="R54" t="s">
        <v>493</v>
      </c>
      <c r="S54" t="s">
        <v>491</v>
      </c>
      <c r="T54" t="s">
        <v>1136</v>
      </c>
      <c r="U54" s="10" t="s">
        <v>1152</v>
      </c>
      <c r="V54" s="34">
        <f t="shared" si="3"/>
        <v>0.51437216338880487</v>
      </c>
      <c r="W54">
        <f t="shared" si="4"/>
        <v>340</v>
      </c>
      <c r="X54" s="34">
        <f t="shared" si="5"/>
        <v>1.9280205655526992E-2</v>
      </c>
      <c r="Y54">
        <f t="shared" si="6"/>
        <v>60</v>
      </c>
      <c r="Z54" s="34">
        <f t="shared" si="7"/>
        <v>0.10515247108307045</v>
      </c>
      <c r="AA54">
        <f t="shared" si="8"/>
        <v>400</v>
      </c>
      <c r="AB54" s="34">
        <f>IF(T54=$T$1,Z54,IF('School List &amp; Interviews'!$F$13='Public Openly Selective'!C54,V54,X54))</f>
        <v>1.9280205655526992E-2</v>
      </c>
      <c r="AC54">
        <f>IF(T54=$T$1,AA54,IF('School List &amp; Interviews'!$F$13='Public Openly Selective'!C54,W54,Y54))</f>
        <v>60</v>
      </c>
    </row>
    <row r="55" spans="1:29" hidden="1">
      <c r="A55">
        <f t="shared" si="9"/>
        <v>50</v>
      </c>
      <c r="B55" t="s">
        <v>161</v>
      </c>
      <c r="C55" t="s">
        <v>1103</v>
      </c>
      <c r="D55" t="s">
        <v>267</v>
      </c>
      <c r="E55">
        <f>'MSAR Data'!AN56</f>
        <v>402</v>
      </c>
      <c r="F55">
        <f>'MSAR Data'!AO56</f>
        <v>8836</v>
      </c>
      <c r="G55">
        <f>'MSAR Data'!AP56</f>
        <v>359</v>
      </c>
      <c r="H55">
        <f>'MSAR Data'!AQ56</f>
        <v>9597</v>
      </c>
      <c r="I55">
        <f>'MSAR Data'!AR56</f>
        <v>194</v>
      </c>
      <c r="J55">
        <f>'MSAR Data'!AS56</f>
        <v>24</v>
      </c>
      <c r="K55">
        <f>'MSAR Data'!AT56</f>
        <v>0</v>
      </c>
      <c r="L55">
        <f>'MSAR Data'!AU56</f>
        <v>218</v>
      </c>
      <c r="M55" s="20">
        <f t="shared" si="1"/>
        <v>0.11009174311926606</v>
      </c>
      <c r="N55" s="29">
        <f t="shared" si="10"/>
        <v>0.48258706467661694</v>
      </c>
      <c r="O55" s="29">
        <f t="shared" si="10"/>
        <v>2.716161158895428E-3</v>
      </c>
      <c r="P55" s="30">
        <f t="shared" si="2"/>
        <v>0.47987090351772149</v>
      </c>
      <c r="Q55" t="s">
        <v>304</v>
      </c>
      <c r="R55" t="s">
        <v>363</v>
      </c>
      <c r="S55" t="s">
        <v>498</v>
      </c>
      <c r="T55" t="s">
        <v>1136</v>
      </c>
      <c r="U55" s="10" t="s">
        <v>1153</v>
      </c>
      <c r="V55" s="34">
        <f t="shared" si="3"/>
        <v>0.48258706467661694</v>
      </c>
      <c r="W55">
        <f t="shared" si="4"/>
        <v>194</v>
      </c>
      <c r="X55" s="34">
        <f t="shared" si="5"/>
        <v>2.716161158895428E-3</v>
      </c>
      <c r="Y55">
        <f t="shared" si="6"/>
        <v>24</v>
      </c>
      <c r="Z55" s="34">
        <f t="shared" si="7"/>
        <v>2.2715431905803898E-2</v>
      </c>
      <c r="AA55">
        <f t="shared" si="8"/>
        <v>218</v>
      </c>
      <c r="AB55" s="34">
        <f>IF(T55=$T$1,Z55,IF('School List &amp; Interviews'!$F$13='Public Openly Selective'!C55,V55,X55))</f>
        <v>2.716161158895428E-3</v>
      </c>
      <c r="AC55">
        <f>IF(T55=$T$1,AA55,IF('School List &amp; Interviews'!$F$13='Public Openly Selective'!C55,W55,Y55))</f>
        <v>24</v>
      </c>
    </row>
    <row r="56" spans="1:29" hidden="1">
      <c r="A56">
        <f t="shared" si="9"/>
        <v>51</v>
      </c>
      <c r="B56" t="s">
        <v>163</v>
      </c>
      <c r="C56" t="s">
        <v>238</v>
      </c>
      <c r="D56" t="s">
        <v>267</v>
      </c>
      <c r="E56">
        <f>'MSAR Data'!AN57</f>
        <v>1512</v>
      </c>
      <c r="F56">
        <f>'MSAR Data'!AO57</f>
        <v>1</v>
      </c>
      <c r="G56">
        <f>'MSAR Data'!AP57</f>
        <v>2</v>
      </c>
      <c r="H56">
        <f>'MSAR Data'!AQ57</f>
        <v>1515</v>
      </c>
      <c r="I56">
        <f>'MSAR Data'!AR57</f>
        <v>389</v>
      </c>
      <c r="J56">
        <f>'MSAR Data'!AS57</f>
        <v>0</v>
      </c>
      <c r="K56">
        <f>'MSAR Data'!AT57</f>
        <v>0</v>
      </c>
      <c r="L56">
        <f>'MSAR Data'!AU57</f>
        <v>389</v>
      </c>
      <c r="M56" s="20">
        <f t="shared" si="1"/>
        <v>0</v>
      </c>
      <c r="N56" s="29">
        <f t="shared" si="10"/>
        <v>0.25727513227513227</v>
      </c>
      <c r="O56" s="29">
        <f t="shared" si="10"/>
        <v>0</v>
      </c>
      <c r="P56" s="30">
        <f t="shared" si="2"/>
        <v>0.25727513227513227</v>
      </c>
      <c r="Q56" t="s">
        <v>299</v>
      </c>
      <c r="S56" t="s">
        <v>500</v>
      </c>
      <c r="T56" t="s">
        <v>1136</v>
      </c>
      <c r="U56" s="10" t="s">
        <v>1208</v>
      </c>
      <c r="V56" s="34">
        <f t="shared" si="3"/>
        <v>0.25727513227513227</v>
      </c>
      <c r="W56">
        <f t="shared" si="4"/>
        <v>389</v>
      </c>
      <c r="X56" s="34">
        <f t="shared" si="5"/>
        <v>0</v>
      </c>
      <c r="Y56">
        <f t="shared" si="6"/>
        <v>0</v>
      </c>
      <c r="Z56" s="34">
        <f t="shared" si="7"/>
        <v>0.25676567656765675</v>
      </c>
      <c r="AA56">
        <f t="shared" si="8"/>
        <v>389</v>
      </c>
      <c r="AB56" s="34">
        <f>IF(T56=$T$1,Z56,IF('School List &amp; Interviews'!$F$13='Public Openly Selective'!C56,V56,X56))</f>
        <v>0</v>
      </c>
      <c r="AC56">
        <f>IF(T56=$T$1,AA56,IF('School List &amp; Interviews'!$F$13='Public Openly Selective'!C56,W56,Y56))</f>
        <v>0</v>
      </c>
    </row>
    <row r="57" spans="1:29" hidden="1">
      <c r="A57">
        <f t="shared" si="9"/>
        <v>52</v>
      </c>
      <c r="B57" t="s">
        <v>166</v>
      </c>
      <c r="C57" t="s">
        <v>1098</v>
      </c>
      <c r="D57" t="s">
        <v>316</v>
      </c>
      <c r="E57">
        <f>'MSAR Data'!AN58</f>
        <v>1857</v>
      </c>
      <c r="F57">
        <f>'MSAR Data'!AO58</f>
        <v>8936</v>
      </c>
      <c r="G57">
        <f>'MSAR Data'!AP58</f>
        <v>612</v>
      </c>
      <c r="H57">
        <f>'MSAR Data'!AQ58</f>
        <v>11405</v>
      </c>
      <c r="I57">
        <f>'MSAR Data'!AR58</f>
        <v>426</v>
      </c>
      <c r="J57">
        <f>'MSAR Data'!AS58</f>
        <v>90</v>
      </c>
      <c r="K57">
        <f>'MSAR Data'!AT58</f>
        <v>0</v>
      </c>
      <c r="L57">
        <f>'MSAR Data'!AU58</f>
        <v>516</v>
      </c>
      <c r="M57" s="20">
        <f t="shared" si="1"/>
        <v>0.1744186046511628</v>
      </c>
      <c r="N57" s="29">
        <f t="shared" si="10"/>
        <v>0.22940226171243941</v>
      </c>
      <c r="O57" s="29">
        <f t="shared" si="10"/>
        <v>1.0071620411817368E-2</v>
      </c>
      <c r="P57" s="30">
        <f t="shared" si="2"/>
        <v>0.21933064130062205</v>
      </c>
      <c r="Q57" t="s">
        <v>304</v>
      </c>
      <c r="R57" t="s">
        <v>504</v>
      </c>
      <c r="S57" t="s">
        <v>505</v>
      </c>
      <c r="T57" t="s">
        <v>1136</v>
      </c>
      <c r="U57" s="10" t="s">
        <v>1208</v>
      </c>
      <c r="V57" s="34">
        <f t="shared" si="3"/>
        <v>0.22940226171243941</v>
      </c>
      <c r="W57">
        <f t="shared" si="4"/>
        <v>426</v>
      </c>
      <c r="X57" s="34">
        <f t="shared" si="5"/>
        <v>1.0071620411817368E-2</v>
      </c>
      <c r="Y57">
        <f t="shared" si="6"/>
        <v>90</v>
      </c>
      <c r="Z57" s="34">
        <f t="shared" si="7"/>
        <v>4.5243314335817623E-2</v>
      </c>
      <c r="AA57">
        <f t="shared" si="8"/>
        <v>516</v>
      </c>
      <c r="AB57" s="34">
        <f>IF(T57=$T$1,Z57,IF('School List &amp; Interviews'!$F$13='Public Openly Selective'!C57,V57,X57))</f>
        <v>1.0071620411817368E-2</v>
      </c>
      <c r="AC57">
        <f>IF(T57=$T$1,AA57,IF('School List &amp; Interviews'!$F$13='Public Openly Selective'!C57,W57,Y57))</f>
        <v>90</v>
      </c>
    </row>
    <row r="58" spans="1:29" hidden="1">
      <c r="A58">
        <f t="shared" si="9"/>
        <v>53</v>
      </c>
      <c r="B58" t="s">
        <v>170</v>
      </c>
      <c r="C58" t="s">
        <v>238</v>
      </c>
      <c r="D58" t="s">
        <v>267</v>
      </c>
      <c r="E58">
        <f>'MSAR Data'!AN59</f>
        <v>980</v>
      </c>
      <c r="F58">
        <f>'MSAR Data'!AO59</f>
        <v>7333</v>
      </c>
      <c r="G58">
        <f>'MSAR Data'!AP59</f>
        <v>80</v>
      </c>
      <c r="H58">
        <f>'MSAR Data'!AQ59</f>
        <v>8393</v>
      </c>
      <c r="I58">
        <f>'MSAR Data'!AR59</f>
        <v>185</v>
      </c>
      <c r="J58">
        <f>'MSAR Data'!AS59</f>
        <v>382</v>
      </c>
      <c r="K58">
        <f>'MSAR Data'!AT59</f>
        <v>0</v>
      </c>
      <c r="L58">
        <f>'MSAR Data'!AU59</f>
        <v>567</v>
      </c>
      <c r="M58" s="20">
        <f t="shared" si="1"/>
        <v>0.67372134038800702</v>
      </c>
      <c r="N58" s="29">
        <f t="shared" si="10"/>
        <v>0.18877551020408162</v>
      </c>
      <c r="O58" s="29">
        <f t="shared" si="10"/>
        <v>5.2093276967134873E-2</v>
      </c>
      <c r="P58" s="30">
        <f t="shared" si="2"/>
        <v>0.13668223323694675</v>
      </c>
      <c r="Q58" t="s">
        <v>304</v>
      </c>
      <c r="R58" t="s">
        <v>507</v>
      </c>
      <c r="S58" t="s">
        <v>508</v>
      </c>
      <c r="T58" t="s">
        <v>1136</v>
      </c>
      <c r="U58" s="10" t="s">
        <v>1209</v>
      </c>
      <c r="V58" s="34">
        <f t="shared" si="3"/>
        <v>0.18877551020408162</v>
      </c>
      <c r="W58">
        <f t="shared" si="4"/>
        <v>185</v>
      </c>
      <c r="X58" s="34">
        <f t="shared" si="5"/>
        <v>5.2093276967134873E-2</v>
      </c>
      <c r="Y58">
        <f t="shared" si="6"/>
        <v>382</v>
      </c>
      <c r="Z58" s="34">
        <f t="shared" si="7"/>
        <v>6.7556296914095079E-2</v>
      </c>
      <c r="AA58">
        <f t="shared" si="8"/>
        <v>567</v>
      </c>
      <c r="AB58" s="34">
        <f>IF(T58=$T$1,Z58,IF('School List &amp; Interviews'!$F$13='Public Openly Selective'!C58,V58,X58))</f>
        <v>5.2093276967134873E-2</v>
      </c>
      <c r="AC58">
        <f>IF(T58=$T$1,AA58,IF('School List &amp; Interviews'!$F$13='Public Openly Selective'!C58,W58,Y58))</f>
        <v>382</v>
      </c>
    </row>
    <row r="59" spans="1:29" hidden="1">
      <c r="A59">
        <f t="shared" si="9"/>
        <v>54</v>
      </c>
      <c r="B59" t="s">
        <v>172</v>
      </c>
      <c r="C59" t="s">
        <v>1091</v>
      </c>
      <c r="D59" t="s">
        <v>267</v>
      </c>
      <c r="E59">
        <f>'MSAR Data'!AN60</f>
        <v>2513</v>
      </c>
      <c r="F59">
        <f>'MSAR Data'!AO60</f>
        <v>11815</v>
      </c>
      <c r="G59">
        <f>'MSAR Data'!AP60</f>
        <v>782</v>
      </c>
      <c r="H59">
        <f>'MSAR Data'!AQ60</f>
        <v>15110</v>
      </c>
      <c r="I59">
        <f>'MSAR Data'!AR60</f>
        <v>390</v>
      </c>
      <c r="J59">
        <f>'MSAR Data'!AS60</f>
        <v>406</v>
      </c>
      <c r="K59">
        <f>'MSAR Data'!AT60</f>
        <v>16</v>
      </c>
      <c r="L59">
        <f>'MSAR Data'!AU60</f>
        <v>812</v>
      </c>
      <c r="M59" s="20">
        <f t="shared" si="1"/>
        <v>0.5</v>
      </c>
      <c r="N59" s="29">
        <f t="shared" si="10"/>
        <v>0.15519299641862316</v>
      </c>
      <c r="O59" s="29">
        <f t="shared" si="10"/>
        <v>3.436309775708845E-2</v>
      </c>
      <c r="P59" s="30">
        <f t="shared" si="2"/>
        <v>0.12082989866153471</v>
      </c>
      <c r="Q59" t="s">
        <v>304</v>
      </c>
      <c r="R59" t="s">
        <v>511</v>
      </c>
      <c r="S59" t="s">
        <v>22</v>
      </c>
      <c r="T59" t="s">
        <v>1135</v>
      </c>
      <c r="U59" s="10"/>
      <c r="V59" s="34">
        <f t="shared" si="3"/>
        <v>0.15519299641862316</v>
      </c>
      <c r="W59">
        <f t="shared" si="4"/>
        <v>390</v>
      </c>
      <c r="X59" s="34">
        <f t="shared" si="5"/>
        <v>3.436309775708845E-2</v>
      </c>
      <c r="Y59">
        <f t="shared" si="6"/>
        <v>406</v>
      </c>
      <c r="Z59" s="34">
        <f t="shared" si="7"/>
        <v>5.3739245532759765E-2</v>
      </c>
      <c r="AA59">
        <f t="shared" si="8"/>
        <v>812</v>
      </c>
      <c r="AB59" s="34">
        <f>IF(T59=$T$1,Z59,IF('School List &amp; Interviews'!$F$13='Public Openly Selective'!C59,V59,X59))</f>
        <v>5.3739245532759765E-2</v>
      </c>
      <c r="AC59">
        <f>IF(T59=$T$1,AA59,IF('School List &amp; Interviews'!$F$13='Public Openly Selective'!C59,W59,Y59))</f>
        <v>812</v>
      </c>
    </row>
    <row r="60" spans="1:29" hidden="1">
      <c r="A60">
        <f t="shared" si="9"/>
        <v>55</v>
      </c>
      <c r="B60" t="s">
        <v>174</v>
      </c>
      <c r="C60" t="s">
        <v>1091</v>
      </c>
      <c r="D60" t="s">
        <v>267</v>
      </c>
      <c r="E60">
        <f>'MSAR Data'!AN61</f>
        <v>1269</v>
      </c>
      <c r="F60">
        <f>'MSAR Data'!AO61</f>
        <v>3011</v>
      </c>
      <c r="G60">
        <f>'MSAR Data'!AP61</f>
        <v>52</v>
      </c>
      <c r="H60">
        <f>'MSAR Data'!AQ61</f>
        <v>4332</v>
      </c>
      <c r="I60">
        <f>'MSAR Data'!AR61</f>
        <v>227</v>
      </c>
      <c r="J60">
        <f>'MSAR Data'!AS61</f>
        <v>283</v>
      </c>
      <c r="K60">
        <f>'MSAR Data'!AT61</f>
        <v>0</v>
      </c>
      <c r="L60">
        <f>'MSAR Data'!AU61</f>
        <v>510</v>
      </c>
      <c r="M60" s="20">
        <f t="shared" si="1"/>
        <v>0.55490196078431375</v>
      </c>
      <c r="N60" s="29">
        <f t="shared" si="10"/>
        <v>0.17888100866824272</v>
      </c>
      <c r="O60" s="29">
        <f t="shared" si="10"/>
        <v>9.3988708070408503E-2</v>
      </c>
      <c r="P60" s="30">
        <f t="shared" si="2"/>
        <v>8.4892300597834217E-2</v>
      </c>
      <c r="Q60" t="s">
        <v>304</v>
      </c>
      <c r="R60" t="s">
        <v>516</v>
      </c>
      <c r="S60" t="s">
        <v>22</v>
      </c>
      <c r="T60" t="s">
        <v>1135</v>
      </c>
      <c r="U60" s="10"/>
      <c r="V60" s="34">
        <f t="shared" si="3"/>
        <v>0.17888100866824272</v>
      </c>
      <c r="W60">
        <f t="shared" si="4"/>
        <v>227</v>
      </c>
      <c r="X60" s="34">
        <f t="shared" si="5"/>
        <v>9.3988708070408503E-2</v>
      </c>
      <c r="Y60">
        <f t="shared" si="6"/>
        <v>283</v>
      </c>
      <c r="Z60" s="34">
        <f t="shared" si="7"/>
        <v>0.11772853185595568</v>
      </c>
      <c r="AA60">
        <f t="shared" si="8"/>
        <v>510</v>
      </c>
      <c r="AB60" s="34">
        <f>IF(T60=$T$1,Z60,IF('School List &amp; Interviews'!$F$13='Public Openly Selective'!C60,V60,X60))</f>
        <v>0.11772853185595568</v>
      </c>
      <c r="AC60">
        <f>IF(T60=$T$1,AA60,IF('School List &amp; Interviews'!$F$13='Public Openly Selective'!C60,W60,Y60))</f>
        <v>510</v>
      </c>
    </row>
    <row r="61" spans="1:29" hidden="1">
      <c r="A61">
        <f t="shared" si="9"/>
        <v>56</v>
      </c>
      <c r="B61" t="s">
        <v>181</v>
      </c>
      <c r="C61" t="s">
        <v>1097</v>
      </c>
      <c r="D61" t="s">
        <v>316</v>
      </c>
      <c r="E61">
        <f>'MSAR Data'!AN62</f>
        <v>1103</v>
      </c>
      <c r="F61">
        <f>'MSAR Data'!AO62</f>
        <v>3557</v>
      </c>
      <c r="G61">
        <f>'MSAR Data'!AP62</f>
        <v>9</v>
      </c>
      <c r="H61">
        <f>'MSAR Data'!AQ62</f>
        <v>4669</v>
      </c>
      <c r="I61">
        <f>'MSAR Data'!AR62</f>
        <v>319</v>
      </c>
      <c r="J61">
        <f>'MSAR Data'!AS62</f>
        <v>386</v>
      </c>
      <c r="K61">
        <f>'MSAR Data'!AT62</f>
        <v>0</v>
      </c>
      <c r="L61">
        <f>'MSAR Data'!AU62</f>
        <v>705</v>
      </c>
      <c r="M61" s="20">
        <f t="shared" si="1"/>
        <v>0.54751773049645391</v>
      </c>
      <c r="N61" s="29">
        <f t="shared" si="10"/>
        <v>0.28921124206708976</v>
      </c>
      <c r="O61" s="29">
        <f t="shared" si="10"/>
        <v>0.10851841439415237</v>
      </c>
      <c r="P61" s="30">
        <f t="shared" si="2"/>
        <v>0.18069282767293737</v>
      </c>
      <c r="Q61" t="s">
        <v>304</v>
      </c>
      <c r="R61" t="s">
        <v>520</v>
      </c>
      <c r="S61" t="s">
        <v>22</v>
      </c>
      <c r="T61" t="s">
        <v>1134</v>
      </c>
      <c r="U61" s="10" t="s">
        <v>1217</v>
      </c>
      <c r="V61" s="34">
        <f t="shared" si="3"/>
        <v>0.28921124206708976</v>
      </c>
      <c r="W61">
        <f t="shared" si="4"/>
        <v>319</v>
      </c>
      <c r="X61" s="34">
        <f t="shared" si="5"/>
        <v>0.10851841439415237</v>
      </c>
      <c r="Y61">
        <f t="shared" si="6"/>
        <v>386</v>
      </c>
      <c r="Z61" s="34">
        <f t="shared" si="7"/>
        <v>0.15099593060612551</v>
      </c>
      <c r="AA61">
        <f t="shared" si="8"/>
        <v>705</v>
      </c>
      <c r="AB61" s="34">
        <f>IF(T61=$T$1,Z61,IF('School List &amp; Interviews'!$F$13='Public Openly Selective'!C61,V61,X61))</f>
        <v>0.10851841439415237</v>
      </c>
      <c r="AC61">
        <f>IF(T61=$T$1,AA61,IF('School List &amp; Interviews'!$F$13='Public Openly Selective'!C61,W61,Y61))</f>
        <v>386</v>
      </c>
    </row>
    <row r="62" spans="1:29" hidden="1">
      <c r="A62">
        <f t="shared" si="9"/>
        <v>57</v>
      </c>
      <c r="B62" t="s">
        <v>184</v>
      </c>
      <c r="C62" t="s">
        <v>1096</v>
      </c>
      <c r="D62" t="s">
        <v>267</v>
      </c>
      <c r="E62">
        <f>'MSAR Data'!AN63</f>
        <v>957</v>
      </c>
      <c r="F62">
        <f>'MSAR Data'!AO63</f>
        <v>6792</v>
      </c>
      <c r="G62">
        <f>'MSAR Data'!AP63</f>
        <v>453</v>
      </c>
      <c r="H62">
        <f>'MSAR Data'!AQ63</f>
        <v>8202</v>
      </c>
      <c r="I62">
        <f>'MSAR Data'!AR63</f>
        <v>99</v>
      </c>
      <c r="J62">
        <f>'MSAR Data'!AS63</f>
        <v>721</v>
      </c>
      <c r="K62">
        <f>'MSAR Data'!AT63</f>
        <v>23</v>
      </c>
      <c r="L62">
        <f>'MSAR Data'!AU63</f>
        <v>843</v>
      </c>
      <c r="M62" s="20">
        <f t="shared" si="1"/>
        <v>0.8552787663107948</v>
      </c>
      <c r="N62" s="29">
        <f t="shared" si="10"/>
        <v>0.10344827586206896</v>
      </c>
      <c r="O62" s="29">
        <f t="shared" si="10"/>
        <v>0.10615429917550059</v>
      </c>
      <c r="P62" s="30">
        <f t="shared" si="2"/>
        <v>-2.7060233134316297E-3</v>
      </c>
      <c r="Q62" t="s">
        <v>304</v>
      </c>
      <c r="R62" t="s">
        <v>313</v>
      </c>
      <c r="S62" t="s">
        <v>22</v>
      </c>
      <c r="T62" t="s">
        <v>1135</v>
      </c>
      <c r="U62" s="10"/>
      <c r="V62" s="34">
        <f t="shared" si="3"/>
        <v>0.10344827586206896</v>
      </c>
      <c r="W62">
        <f t="shared" si="4"/>
        <v>99</v>
      </c>
      <c r="X62" s="34">
        <f t="shared" si="5"/>
        <v>0.10615429917550059</v>
      </c>
      <c r="Y62">
        <f t="shared" si="6"/>
        <v>721</v>
      </c>
      <c r="Z62" s="34">
        <f t="shared" si="7"/>
        <v>0.1027798098024872</v>
      </c>
      <c r="AA62">
        <f t="shared" si="8"/>
        <v>843</v>
      </c>
      <c r="AB62" s="34">
        <f>IF(T62=$T$1,Z62,IF('School List &amp; Interviews'!$F$13='Public Openly Selective'!C62,V62,X62))</f>
        <v>0.1027798098024872</v>
      </c>
      <c r="AC62">
        <f>IF(T62=$T$1,AA62,IF('School List &amp; Interviews'!$F$13='Public Openly Selective'!C62,W62,Y62))</f>
        <v>843</v>
      </c>
    </row>
    <row r="63" spans="1:29" hidden="1">
      <c r="A63">
        <f t="shared" si="9"/>
        <v>58</v>
      </c>
      <c r="B63" t="s">
        <v>188</v>
      </c>
      <c r="C63" t="s">
        <v>1099</v>
      </c>
      <c r="D63" t="s">
        <v>267</v>
      </c>
      <c r="E63">
        <f>'MSAR Data'!AN64</f>
        <v>2276</v>
      </c>
      <c r="F63">
        <f>'MSAR Data'!AO64</f>
        <v>3908</v>
      </c>
      <c r="G63">
        <f>'MSAR Data'!AP64</f>
        <v>13</v>
      </c>
      <c r="H63">
        <f>'MSAR Data'!AQ64</f>
        <v>6197</v>
      </c>
      <c r="I63">
        <f>'MSAR Data'!AR64</f>
        <v>185</v>
      </c>
      <c r="J63">
        <f>'MSAR Data'!AS64</f>
        <v>162</v>
      </c>
      <c r="K63">
        <f>'MSAR Data'!AT64</f>
        <v>0</v>
      </c>
      <c r="L63">
        <f>'MSAR Data'!AU64</f>
        <v>347</v>
      </c>
      <c r="M63" s="20">
        <f t="shared" si="1"/>
        <v>0.4668587896253602</v>
      </c>
      <c r="N63" s="29">
        <f t="shared" ref="N63:O90" si="11">IFERROR(I63/E63,"")</f>
        <v>8.1282952548330401E-2</v>
      </c>
      <c r="O63" s="29">
        <f t="shared" si="11"/>
        <v>4.1453428863868984E-2</v>
      </c>
      <c r="P63" s="30">
        <f t="shared" si="2"/>
        <v>3.9829523684461417E-2</v>
      </c>
      <c r="Q63" t="s">
        <v>304</v>
      </c>
      <c r="R63" t="s">
        <v>525</v>
      </c>
      <c r="S63" t="s">
        <v>22</v>
      </c>
      <c r="T63" t="s">
        <v>1135</v>
      </c>
      <c r="U63" s="10"/>
      <c r="V63" s="34">
        <f t="shared" si="3"/>
        <v>8.1282952548330401E-2</v>
      </c>
      <c r="W63">
        <f t="shared" si="4"/>
        <v>185</v>
      </c>
      <c r="X63" s="34">
        <f t="shared" si="5"/>
        <v>4.1453428863868984E-2</v>
      </c>
      <c r="Y63">
        <f t="shared" si="6"/>
        <v>162</v>
      </c>
      <c r="Z63" s="34">
        <f t="shared" si="7"/>
        <v>5.5994836211069869E-2</v>
      </c>
      <c r="AA63">
        <f t="shared" si="8"/>
        <v>347</v>
      </c>
      <c r="AB63" s="34">
        <f>IF(T63=$T$1,Z63,IF('School List &amp; Interviews'!$F$13='Public Openly Selective'!C63,V63,X63))</f>
        <v>5.5994836211069869E-2</v>
      </c>
      <c r="AC63">
        <f>IF(T63=$T$1,AA63,IF('School List &amp; Interviews'!$F$13='Public Openly Selective'!C63,W63,Y63))</f>
        <v>347</v>
      </c>
    </row>
    <row r="64" spans="1:29" hidden="1">
      <c r="A64">
        <f t="shared" si="9"/>
        <v>59</v>
      </c>
      <c r="B64" t="s">
        <v>190</v>
      </c>
      <c r="C64" t="s">
        <v>1091</v>
      </c>
      <c r="D64" t="s">
        <v>267</v>
      </c>
      <c r="E64">
        <f>'MSAR Data'!AN65</f>
        <v>1424</v>
      </c>
      <c r="F64">
        <f>'MSAR Data'!AO65</f>
        <v>8076</v>
      </c>
      <c r="G64">
        <f>'MSAR Data'!AP65</f>
        <v>132</v>
      </c>
      <c r="H64">
        <f>'MSAR Data'!AQ65</f>
        <v>9632</v>
      </c>
      <c r="I64">
        <f>'MSAR Data'!AR65</f>
        <v>103</v>
      </c>
      <c r="J64">
        <f>'MSAR Data'!AS65</f>
        <v>731</v>
      </c>
      <c r="K64">
        <f>'MSAR Data'!AT65</f>
        <v>0</v>
      </c>
      <c r="L64">
        <f>'MSAR Data'!AU65</f>
        <v>834</v>
      </c>
      <c r="M64" s="20">
        <f t="shared" si="1"/>
        <v>0.8764988009592326</v>
      </c>
      <c r="N64" s="29">
        <f t="shared" si="11"/>
        <v>7.23314606741573E-2</v>
      </c>
      <c r="O64" s="29">
        <f t="shared" si="11"/>
        <v>9.0515106488360572E-2</v>
      </c>
      <c r="P64" s="30">
        <f t="shared" si="2"/>
        <v>-1.8183645814203273E-2</v>
      </c>
      <c r="Q64" t="s">
        <v>304</v>
      </c>
      <c r="R64" t="s">
        <v>530</v>
      </c>
      <c r="S64" t="s">
        <v>22</v>
      </c>
      <c r="T64" t="s">
        <v>1135</v>
      </c>
      <c r="U64" s="10"/>
      <c r="V64" s="34">
        <f t="shared" si="3"/>
        <v>7.23314606741573E-2</v>
      </c>
      <c r="W64">
        <f t="shared" si="4"/>
        <v>103</v>
      </c>
      <c r="X64" s="34">
        <f t="shared" si="5"/>
        <v>9.0515106488360572E-2</v>
      </c>
      <c r="Y64">
        <f t="shared" si="6"/>
        <v>731</v>
      </c>
      <c r="Z64" s="34">
        <f t="shared" si="7"/>
        <v>8.6586378737541533E-2</v>
      </c>
      <c r="AA64">
        <f t="shared" si="8"/>
        <v>834</v>
      </c>
      <c r="AB64" s="34">
        <f>IF(T64=$T$1,Z64,IF('School List &amp; Interviews'!$F$13='Public Openly Selective'!C64,V64,X64))</f>
        <v>8.6586378737541533E-2</v>
      </c>
      <c r="AC64">
        <f>IF(T64=$T$1,AA64,IF('School List &amp; Interviews'!$F$13='Public Openly Selective'!C64,W64,Y64))</f>
        <v>834</v>
      </c>
    </row>
    <row r="65" spans="1:29" hidden="1">
      <c r="A65">
        <f t="shared" si="9"/>
        <v>60</v>
      </c>
      <c r="B65" t="s">
        <v>191</v>
      </c>
      <c r="C65" t="s">
        <v>1098</v>
      </c>
      <c r="D65" t="s">
        <v>316</v>
      </c>
      <c r="E65">
        <f>'MSAR Data'!AN66</f>
        <v>1651</v>
      </c>
      <c r="F65">
        <f>'MSAR Data'!AO66</f>
        <v>6486</v>
      </c>
      <c r="G65">
        <f>'MSAR Data'!AP66</f>
        <v>11</v>
      </c>
      <c r="H65">
        <f>'MSAR Data'!AQ66</f>
        <v>8148</v>
      </c>
      <c r="I65">
        <f>'MSAR Data'!AR66</f>
        <v>175</v>
      </c>
      <c r="J65">
        <f>'MSAR Data'!AS66</f>
        <v>300</v>
      </c>
      <c r="K65">
        <f>'MSAR Data'!AT66</f>
        <v>0</v>
      </c>
      <c r="L65">
        <f>'MSAR Data'!AU66</f>
        <v>475</v>
      </c>
      <c r="M65" s="20">
        <f t="shared" si="1"/>
        <v>0.63157894736842102</v>
      </c>
      <c r="N65" s="29">
        <f t="shared" si="11"/>
        <v>0.10599636583888553</v>
      </c>
      <c r="O65" s="29">
        <f t="shared" si="11"/>
        <v>4.6253469010175761E-2</v>
      </c>
      <c r="P65" s="30">
        <f t="shared" si="2"/>
        <v>5.9742896828709764E-2</v>
      </c>
      <c r="Q65" t="s">
        <v>304</v>
      </c>
      <c r="R65" t="s">
        <v>535</v>
      </c>
      <c r="S65" t="s">
        <v>535</v>
      </c>
      <c r="T65" t="s">
        <v>1134</v>
      </c>
      <c r="U65" s="10" t="s">
        <v>1218</v>
      </c>
      <c r="V65" s="34">
        <f t="shared" si="3"/>
        <v>0.10599636583888553</v>
      </c>
      <c r="W65">
        <f t="shared" si="4"/>
        <v>175</v>
      </c>
      <c r="X65" s="34">
        <f t="shared" si="5"/>
        <v>4.6253469010175761E-2</v>
      </c>
      <c r="Y65">
        <f t="shared" si="6"/>
        <v>300</v>
      </c>
      <c r="Z65" s="34">
        <f t="shared" si="7"/>
        <v>5.8296514482081493E-2</v>
      </c>
      <c r="AA65">
        <f t="shared" si="8"/>
        <v>475</v>
      </c>
      <c r="AB65" s="34">
        <f>IF(T65=$T$1,Z65,IF('School List &amp; Interviews'!$F$13='Public Openly Selective'!C65,V65,X65))</f>
        <v>4.6253469010175761E-2</v>
      </c>
      <c r="AC65">
        <f>IF(T65=$T$1,AA65,IF('School List &amp; Interviews'!$F$13='Public Openly Selective'!C65,W65,Y65))</f>
        <v>300</v>
      </c>
    </row>
    <row r="66" spans="1:29" hidden="1">
      <c r="A66">
        <f t="shared" si="9"/>
        <v>61</v>
      </c>
      <c r="B66" t="s">
        <v>195</v>
      </c>
      <c r="C66" t="s">
        <v>1097</v>
      </c>
      <c r="D66" t="s">
        <v>316</v>
      </c>
      <c r="E66">
        <f>'MSAR Data'!AN67</f>
        <v>1402</v>
      </c>
      <c r="F66">
        <f>'MSAR Data'!AO67</f>
        <v>6782</v>
      </c>
      <c r="G66">
        <f>'MSAR Data'!AP67</f>
        <v>22</v>
      </c>
      <c r="H66">
        <f>'MSAR Data'!AQ67</f>
        <v>8206</v>
      </c>
      <c r="I66">
        <f>'MSAR Data'!AR67</f>
        <v>305</v>
      </c>
      <c r="J66">
        <f>'MSAR Data'!AS67</f>
        <v>349</v>
      </c>
      <c r="K66">
        <f>'MSAR Data'!AT67</f>
        <v>0</v>
      </c>
      <c r="L66">
        <f>'MSAR Data'!AU67</f>
        <v>654</v>
      </c>
      <c r="M66" s="20">
        <f t="shared" si="1"/>
        <v>0.53363914373088683</v>
      </c>
      <c r="N66" s="29">
        <f t="shared" si="11"/>
        <v>0.21754636233951496</v>
      </c>
      <c r="O66" s="29">
        <f t="shared" si="11"/>
        <v>5.1459746387496313E-2</v>
      </c>
      <c r="P66" s="30">
        <f t="shared" si="2"/>
        <v>0.16608661595201865</v>
      </c>
      <c r="Q66" t="s">
        <v>304</v>
      </c>
      <c r="R66" t="s">
        <v>541</v>
      </c>
      <c r="S66" t="s">
        <v>22</v>
      </c>
      <c r="T66" t="s">
        <v>1134</v>
      </c>
      <c r="U66" s="10" t="s">
        <v>1217</v>
      </c>
      <c r="V66" s="34">
        <f t="shared" si="3"/>
        <v>0.21754636233951496</v>
      </c>
      <c r="W66">
        <f t="shared" si="4"/>
        <v>305</v>
      </c>
      <c r="X66" s="34">
        <f t="shared" si="5"/>
        <v>5.1459746387496313E-2</v>
      </c>
      <c r="Y66">
        <f t="shared" si="6"/>
        <v>349</v>
      </c>
      <c r="Z66" s="34">
        <f t="shared" si="7"/>
        <v>7.9697782110650747E-2</v>
      </c>
      <c r="AA66">
        <f t="shared" si="8"/>
        <v>654</v>
      </c>
      <c r="AB66" s="34">
        <f>IF(T66=$T$1,Z66,IF('School List &amp; Interviews'!$F$13='Public Openly Selective'!C66,V66,X66))</f>
        <v>5.1459746387496313E-2</v>
      </c>
      <c r="AC66">
        <f>IF(T66=$T$1,AA66,IF('School List &amp; Interviews'!$F$13='Public Openly Selective'!C66,W66,Y66))</f>
        <v>349</v>
      </c>
    </row>
    <row r="67" spans="1:29" hidden="1">
      <c r="A67">
        <f t="shared" si="9"/>
        <v>62</v>
      </c>
      <c r="B67" t="s">
        <v>198</v>
      </c>
      <c r="C67" t="s">
        <v>1115</v>
      </c>
      <c r="D67" t="s">
        <v>316</v>
      </c>
      <c r="E67">
        <f>'MSAR Data'!AN68</f>
        <v>613</v>
      </c>
      <c r="F67">
        <f>'MSAR Data'!AO68</f>
        <v>6799</v>
      </c>
      <c r="G67">
        <f>'MSAR Data'!AP68</f>
        <v>92</v>
      </c>
      <c r="H67">
        <f>'MSAR Data'!AQ68</f>
        <v>7504</v>
      </c>
      <c r="I67">
        <f>'MSAR Data'!AR68</f>
        <v>249</v>
      </c>
      <c r="J67">
        <f>'MSAR Data'!AS68</f>
        <v>296</v>
      </c>
      <c r="K67">
        <f>'MSAR Data'!AT68</f>
        <v>0</v>
      </c>
      <c r="L67">
        <f>'MSAR Data'!AU68</f>
        <v>545</v>
      </c>
      <c r="M67" s="20">
        <f t="shared" si="1"/>
        <v>0.5431192660550459</v>
      </c>
      <c r="N67" s="29">
        <f t="shared" si="11"/>
        <v>0.40619902120717782</v>
      </c>
      <c r="O67" s="29">
        <f t="shared" si="11"/>
        <v>4.35358140903074E-2</v>
      </c>
      <c r="P67" s="30">
        <f t="shared" si="2"/>
        <v>0.36266320711687045</v>
      </c>
      <c r="Q67" t="s">
        <v>304</v>
      </c>
      <c r="R67" t="s">
        <v>545</v>
      </c>
      <c r="S67" t="s">
        <v>548</v>
      </c>
      <c r="T67" t="s">
        <v>1136</v>
      </c>
      <c r="U67" s="10" t="s">
        <v>1219</v>
      </c>
      <c r="V67" s="34">
        <f t="shared" si="3"/>
        <v>0.40619902120717782</v>
      </c>
      <c r="W67">
        <f t="shared" si="4"/>
        <v>249</v>
      </c>
      <c r="X67" s="34">
        <f t="shared" si="5"/>
        <v>4.35358140903074E-2</v>
      </c>
      <c r="Y67">
        <f t="shared" si="6"/>
        <v>296</v>
      </c>
      <c r="Z67" s="34">
        <f t="shared" si="7"/>
        <v>7.262793176972282E-2</v>
      </c>
      <c r="AA67">
        <f t="shared" si="8"/>
        <v>545</v>
      </c>
      <c r="AB67" s="34">
        <f>IF(T67=$T$1,Z67,IF('School List &amp; Interviews'!$F$13='Public Openly Selective'!C67,V67,X67))</f>
        <v>4.35358140903074E-2</v>
      </c>
      <c r="AC67">
        <f>IF(T67=$T$1,AA67,IF('School List &amp; Interviews'!$F$13='Public Openly Selective'!C67,W67,Y67))</f>
        <v>296</v>
      </c>
    </row>
    <row r="68" spans="1:29" hidden="1">
      <c r="A68">
        <f t="shared" si="9"/>
        <v>63</v>
      </c>
      <c r="B68" s="21" t="s">
        <v>201</v>
      </c>
      <c r="C68" t="s">
        <v>1102</v>
      </c>
      <c r="D68" t="s">
        <v>267</v>
      </c>
      <c r="E68">
        <f>'MSAR Data'!AN69</f>
        <v>1292</v>
      </c>
      <c r="F68">
        <f>'MSAR Data'!AO69</f>
        <v>11366</v>
      </c>
      <c r="G68">
        <f>'MSAR Data'!AP69</f>
        <v>224</v>
      </c>
      <c r="H68">
        <f>'MSAR Data'!AQ69</f>
        <v>12882</v>
      </c>
      <c r="I68" s="21">
        <f>'MSAR Data'!AR69</f>
        <v>0</v>
      </c>
      <c r="J68" s="21">
        <f>'MSAR Data'!AS69</f>
        <v>0</v>
      </c>
      <c r="K68" s="21">
        <f>'MSAR Data'!AT69</f>
        <v>0</v>
      </c>
      <c r="L68" s="21">
        <f>'MSAR Data'!AU69</f>
        <v>0</v>
      </c>
      <c r="M68" s="20" t="str">
        <f t="shared" si="1"/>
        <v/>
      </c>
      <c r="N68" s="29">
        <f t="shared" si="11"/>
        <v>0</v>
      </c>
      <c r="O68" s="29">
        <f t="shared" si="11"/>
        <v>0</v>
      </c>
      <c r="P68" s="30">
        <f t="shared" si="2"/>
        <v>0</v>
      </c>
      <c r="Q68" t="s">
        <v>304</v>
      </c>
      <c r="R68" t="s">
        <v>551</v>
      </c>
      <c r="S68" t="s">
        <v>22</v>
      </c>
      <c r="T68" t="s">
        <v>1135</v>
      </c>
      <c r="U68" s="10"/>
      <c r="V68" s="34">
        <f t="shared" si="3"/>
        <v>0</v>
      </c>
      <c r="W68">
        <f t="shared" si="4"/>
        <v>0</v>
      </c>
      <c r="X68" s="34">
        <f t="shared" si="5"/>
        <v>0</v>
      </c>
      <c r="Y68">
        <f t="shared" si="6"/>
        <v>0</v>
      </c>
      <c r="Z68" s="34">
        <f t="shared" si="7"/>
        <v>0</v>
      </c>
      <c r="AA68">
        <f t="shared" si="8"/>
        <v>0</v>
      </c>
      <c r="AB68" s="34">
        <f>IF(T68=$T$1,Z68,IF('School List &amp; Interviews'!$F$13='Public Openly Selective'!C68,V68,X68))</f>
        <v>0</v>
      </c>
      <c r="AC68">
        <f>IF(T68=$T$1,AA68,IF('School List &amp; Interviews'!$F$13='Public Openly Selective'!C68,W68,Y68))</f>
        <v>0</v>
      </c>
    </row>
    <row r="69" spans="1:29" hidden="1">
      <c r="A69">
        <f t="shared" si="9"/>
        <v>64</v>
      </c>
      <c r="B69" t="s">
        <v>204</v>
      </c>
      <c r="C69" t="s">
        <v>1102</v>
      </c>
      <c r="D69" t="s">
        <v>267</v>
      </c>
      <c r="E69">
        <f>'MSAR Data'!AN70</f>
        <v>636</v>
      </c>
      <c r="F69">
        <f>'MSAR Data'!AO70</f>
        <v>6142</v>
      </c>
      <c r="G69">
        <f>'MSAR Data'!AP70</f>
        <v>549</v>
      </c>
      <c r="H69">
        <f>'MSAR Data'!AQ70</f>
        <v>7327</v>
      </c>
      <c r="I69">
        <f>'MSAR Data'!AR70</f>
        <v>74</v>
      </c>
      <c r="J69">
        <f>'MSAR Data'!AS70</f>
        <v>706</v>
      </c>
      <c r="K69">
        <f>'MSAR Data'!AT70</f>
        <v>29</v>
      </c>
      <c r="L69">
        <f>'MSAR Data'!AU70</f>
        <v>809</v>
      </c>
      <c r="M69" s="20">
        <f t="shared" si="1"/>
        <v>0.87268232385661315</v>
      </c>
      <c r="N69" s="29">
        <f t="shared" si="11"/>
        <v>0.11635220125786164</v>
      </c>
      <c r="O69" s="29">
        <f t="shared" si="11"/>
        <v>0.11494627157277759</v>
      </c>
      <c r="P69" s="30">
        <f t="shared" si="2"/>
        <v>1.4059296850840453E-3</v>
      </c>
      <c r="Q69" t="s">
        <v>304</v>
      </c>
      <c r="R69" t="s">
        <v>555</v>
      </c>
      <c r="S69" t="s">
        <v>22</v>
      </c>
      <c r="T69" t="s">
        <v>1135</v>
      </c>
      <c r="U69" s="10"/>
      <c r="V69" s="34">
        <f t="shared" si="3"/>
        <v>0.11635220125786164</v>
      </c>
      <c r="W69">
        <f t="shared" si="4"/>
        <v>74</v>
      </c>
      <c r="X69" s="34">
        <f t="shared" si="5"/>
        <v>0.11494627157277759</v>
      </c>
      <c r="Y69">
        <f t="shared" si="6"/>
        <v>706</v>
      </c>
      <c r="Z69" s="34">
        <f t="shared" si="7"/>
        <v>0.11041353896547018</v>
      </c>
      <c r="AA69">
        <f t="shared" si="8"/>
        <v>809</v>
      </c>
      <c r="AB69" s="34">
        <f>IF(T69=$T$1,Z69,IF('School List &amp; Interviews'!$F$13='Public Openly Selective'!C69,V69,X69))</f>
        <v>0.11041353896547018</v>
      </c>
      <c r="AC69">
        <f>IF(T69=$T$1,AA69,IF('School List &amp; Interviews'!$F$13='Public Openly Selective'!C69,W69,Y69))</f>
        <v>809</v>
      </c>
    </row>
    <row r="70" spans="1:29" hidden="1">
      <c r="A70">
        <f t="shared" si="9"/>
        <v>65</v>
      </c>
      <c r="B70" t="s">
        <v>206</v>
      </c>
      <c r="C70" t="s">
        <v>1091</v>
      </c>
      <c r="D70" t="s">
        <v>316</v>
      </c>
      <c r="E70">
        <f>'MSAR Data'!AN71</f>
        <v>2349</v>
      </c>
      <c r="F70">
        <f>'MSAR Data'!AO71</f>
        <v>2886</v>
      </c>
      <c r="G70">
        <f>'MSAR Data'!AP71</f>
        <v>641</v>
      </c>
      <c r="H70">
        <f>'MSAR Data'!AQ71</f>
        <v>5876</v>
      </c>
      <c r="I70">
        <f>'MSAR Data'!AR71</f>
        <v>495</v>
      </c>
      <c r="J70">
        <f>'MSAR Data'!AS71</f>
        <v>329</v>
      </c>
      <c r="K70">
        <f>'MSAR Data'!AT71</f>
        <v>38</v>
      </c>
      <c r="L70">
        <f>'MSAR Data'!AU71</f>
        <v>862</v>
      </c>
      <c r="M70" s="20">
        <f t="shared" si="1"/>
        <v>0.38167053364269143</v>
      </c>
      <c r="N70" s="29">
        <f t="shared" si="11"/>
        <v>0.21072796934865901</v>
      </c>
      <c r="O70" s="29">
        <f t="shared" si="11"/>
        <v>0.113998613998614</v>
      </c>
      <c r="P70" s="30">
        <f t="shared" si="2"/>
        <v>9.672935535004501E-2</v>
      </c>
      <c r="Q70" t="s">
        <v>304</v>
      </c>
      <c r="R70" t="s">
        <v>558</v>
      </c>
      <c r="S70" t="s">
        <v>22</v>
      </c>
      <c r="T70" t="s">
        <v>1134</v>
      </c>
      <c r="U70" s="10" t="s">
        <v>1220</v>
      </c>
      <c r="V70" s="34">
        <f t="shared" si="3"/>
        <v>0.21072796934865901</v>
      </c>
      <c r="W70">
        <f t="shared" si="4"/>
        <v>495</v>
      </c>
      <c r="X70" s="34">
        <f t="shared" si="5"/>
        <v>0.113998613998614</v>
      </c>
      <c r="Y70">
        <f t="shared" si="6"/>
        <v>329</v>
      </c>
      <c r="Z70" s="34">
        <f t="shared" si="7"/>
        <v>0.14669843430905377</v>
      </c>
      <c r="AA70">
        <f t="shared" si="8"/>
        <v>862</v>
      </c>
      <c r="AB70" s="34">
        <f>IF(T70=$T$1,Z70,IF('School List &amp; Interviews'!$F$13='Public Openly Selective'!C70,V70,X70))</f>
        <v>0.113998613998614</v>
      </c>
      <c r="AC70">
        <f>IF(T70=$T$1,AA70,IF('School List &amp; Interviews'!$F$13='Public Openly Selective'!C70,W70,Y70))</f>
        <v>329</v>
      </c>
    </row>
    <row r="71" spans="1:29" hidden="1">
      <c r="A71">
        <f t="shared" si="9"/>
        <v>66</v>
      </c>
      <c r="B71" t="s">
        <v>208</v>
      </c>
      <c r="C71" t="s">
        <v>1116</v>
      </c>
      <c r="D71" t="s">
        <v>316</v>
      </c>
      <c r="E71">
        <f>'MSAR Data'!AN72</f>
        <v>85</v>
      </c>
      <c r="F71">
        <f>'MSAR Data'!AO72</f>
        <v>8680</v>
      </c>
      <c r="G71">
        <f>'MSAR Data'!AP72</f>
        <v>49</v>
      </c>
      <c r="H71">
        <f>'MSAR Data'!AQ72</f>
        <v>8814</v>
      </c>
      <c r="I71">
        <f>'MSAR Data'!AR72</f>
        <v>73</v>
      </c>
      <c r="J71">
        <f>'MSAR Data'!AS72</f>
        <v>577</v>
      </c>
      <c r="K71">
        <f>'MSAR Data'!AT72</f>
        <v>0</v>
      </c>
      <c r="L71">
        <f>'MSAR Data'!AU72</f>
        <v>650</v>
      </c>
      <c r="M71" s="20">
        <f t="shared" ref="M71:M134" si="12">IFERROR(J71/L71,"")</f>
        <v>0.88769230769230767</v>
      </c>
      <c r="N71" s="29">
        <f t="shared" si="11"/>
        <v>0.85882352941176465</v>
      </c>
      <c r="O71" s="29">
        <f t="shared" si="11"/>
        <v>6.647465437788018E-2</v>
      </c>
      <c r="P71" s="30">
        <f t="shared" ref="P71:P134" si="13">IFERROR(N71-O71,"")</f>
        <v>0.79234887503388451</v>
      </c>
      <c r="Q71" t="s">
        <v>304</v>
      </c>
      <c r="R71" t="s">
        <v>563</v>
      </c>
      <c r="S71" t="s">
        <v>22</v>
      </c>
      <c r="T71" t="s">
        <v>1134</v>
      </c>
      <c r="U71" s="10" t="s">
        <v>1220</v>
      </c>
      <c r="V71" s="34">
        <f t="shared" ref="V71:V134" si="14">I71/E71</f>
        <v>0.85882352941176465</v>
      </c>
      <c r="W71">
        <f t="shared" ref="W71:W134" si="15">I71</f>
        <v>73</v>
      </c>
      <c r="X71" s="34">
        <f t="shared" ref="X71:X134" si="16">J71/F71</f>
        <v>6.647465437788018E-2</v>
      </c>
      <c r="Y71">
        <f t="shared" ref="Y71:Y134" si="17">J71</f>
        <v>577</v>
      </c>
      <c r="Z71" s="34">
        <f t="shared" ref="Z71:Z134" si="18">L71/H71</f>
        <v>7.3746312684365781E-2</v>
      </c>
      <c r="AA71">
        <f t="shared" ref="AA71:AA134" si="19">L71</f>
        <v>650</v>
      </c>
      <c r="AB71" s="34">
        <f>IF(T71=$T$1,Z71,IF('School List &amp; Interviews'!$F$13='Public Openly Selective'!C71,V71,X71))</f>
        <v>6.647465437788018E-2</v>
      </c>
      <c r="AC71">
        <f>IF(T71=$T$1,AA71,IF('School List &amp; Interviews'!$F$13='Public Openly Selective'!C71,W71,Y71))</f>
        <v>577</v>
      </c>
    </row>
    <row r="72" spans="1:29" hidden="1">
      <c r="A72">
        <f t="shared" ref="A72:A135" si="20">A71+1</f>
        <v>67</v>
      </c>
      <c r="B72" t="s">
        <v>210</v>
      </c>
      <c r="C72" t="s">
        <v>1096</v>
      </c>
      <c r="D72" t="s">
        <v>267</v>
      </c>
      <c r="E72">
        <f>'MSAR Data'!AN73</f>
        <v>1516</v>
      </c>
      <c r="F72">
        <f>'MSAR Data'!AO73</f>
        <v>9953</v>
      </c>
      <c r="G72">
        <f>'MSAR Data'!AP73</f>
        <v>103</v>
      </c>
      <c r="H72">
        <f>'MSAR Data'!AQ73</f>
        <v>11572</v>
      </c>
      <c r="I72">
        <f>'MSAR Data'!AR73</f>
        <v>98</v>
      </c>
      <c r="J72">
        <f>'MSAR Data'!AS73</f>
        <v>357</v>
      </c>
      <c r="K72">
        <f>'MSAR Data'!AT73</f>
        <v>9</v>
      </c>
      <c r="L72">
        <f>'MSAR Data'!AU73</f>
        <v>464</v>
      </c>
      <c r="M72" s="20">
        <f t="shared" si="12"/>
        <v>0.7693965517241379</v>
      </c>
      <c r="N72" s="29">
        <f t="shared" si="11"/>
        <v>6.464379947229551E-2</v>
      </c>
      <c r="O72" s="29">
        <f t="shared" si="11"/>
        <v>3.5868582336983826E-2</v>
      </c>
      <c r="P72" s="30">
        <f t="shared" si="13"/>
        <v>2.8775217135311684E-2</v>
      </c>
      <c r="Q72" t="s">
        <v>304</v>
      </c>
      <c r="R72" t="s">
        <v>567</v>
      </c>
      <c r="S72" t="s">
        <v>22</v>
      </c>
      <c r="T72" t="s">
        <v>1135</v>
      </c>
      <c r="U72" s="10"/>
      <c r="V72" s="34">
        <f t="shared" si="14"/>
        <v>6.464379947229551E-2</v>
      </c>
      <c r="W72">
        <f t="shared" si="15"/>
        <v>98</v>
      </c>
      <c r="X72" s="34">
        <f t="shared" si="16"/>
        <v>3.5868582336983826E-2</v>
      </c>
      <c r="Y72">
        <f t="shared" si="17"/>
        <v>357</v>
      </c>
      <c r="Z72" s="34">
        <f t="shared" si="18"/>
        <v>4.0096785343933634E-2</v>
      </c>
      <c r="AA72">
        <f t="shared" si="19"/>
        <v>464</v>
      </c>
      <c r="AB72" s="34">
        <f>IF(T72=$T$1,Z72,IF('School List &amp; Interviews'!$F$13='Public Openly Selective'!C72,V72,X72))</f>
        <v>4.0096785343933634E-2</v>
      </c>
      <c r="AC72">
        <f>IF(T72=$T$1,AA72,IF('School List &amp; Interviews'!$F$13='Public Openly Selective'!C72,W72,Y72))</f>
        <v>464</v>
      </c>
    </row>
    <row r="73" spans="1:29">
      <c r="A73">
        <f t="shared" si="20"/>
        <v>68</v>
      </c>
      <c r="B73" t="s">
        <v>212</v>
      </c>
      <c r="C73" t="s">
        <v>1100</v>
      </c>
      <c r="D73" t="s">
        <v>316</v>
      </c>
      <c r="E73">
        <f>'MSAR Data'!AN74</f>
        <v>1729</v>
      </c>
      <c r="F73">
        <f>'MSAR Data'!AO74</f>
        <v>4542</v>
      </c>
      <c r="G73">
        <f>'MSAR Data'!AP74</f>
        <v>457</v>
      </c>
      <c r="H73">
        <f>'MSAR Data'!AQ74</f>
        <v>6728</v>
      </c>
      <c r="I73">
        <f>'MSAR Data'!AR74</f>
        <v>447</v>
      </c>
      <c r="J73">
        <f>'MSAR Data'!AS74</f>
        <v>291</v>
      </c>
      <c r="K73">
        <f>'MSAR Data'!AT74</f>
        <v>0</v>
      </c>
      <c r="L73">
        <f>'MSAR Data'!AU74</f>
        <v>738</v>
      </c>
      <c r="M73" s="20">
        <f t="shared" si="12"/>
        <v>0.39430894308943087</v>
      </c>
      <c r="N73" s="29">
        <f t="shared" si="11"/>
        <v>0.25853094274146904</v>
      </c>
      <c r="O73" s="29">
        <f t="shared" si="11"/>
        <v>6.4068692206076625E-2</v>
      </c>
      <c r="P73" s="30">
        <f t="shared" si="13"/>
        <v>0.1944622505353924</v>
      </c>
      <c r="Q73" t="s">
        <v>304</v>
      </c>
      <c r="R73" t="s">
        <v>571</v>
      </c>
      <c r="S73" t="s">
        <v>22</v>
      </c>
      <c r="T73" t="s">
        <v>1135</v>
      </c>
      <c r="U73" s="10"/>
      <c r="V73" s="34">
        <f t="shared" si="14"/>
        <v>0.25853094274146904</v>
      </c>
      <c r="W73">
        <f t="shared" si="15"/>
        <v>447</v>
      </c>
      <c r="X73" s="34">
        <f t="shared" si="16"/>
        <v>6.4068692206076625E-2</v>
      </c>
      <c r="Y73">
        <f t="shared" si="17"/>
        <v>291</v>
      </c>
      <c r="Z73" s="34">
        <f t="shared" si="18"/>
        <v>0.10969084423305589</v>
      </c>
      <c r="AA73">
        <f t="shared" si="19"/>
        <v>738</v>
      </c>
      <c r="AB73" s="34">
        <f>IF(T73=$T$1,Z73,IF('School List &amp; Interviews'!$F$13='Public Openly Selective'!C73,V73,X73))</f>
        <v>0.10969084423305589</v>
      </c>
      <c r="AC73">
        <f>IF(T73=$T$1,AA73,IF('School List &amp; Interviews'!$F$13='Public Openly Selective'!C73,W73,Y73))</f>
        <v>738</v>
      </c>
    </row>
    <row r="74" spans="1:29" hidden="1">
      <c r="A74">
        <f t="shared" si="20"/>
        <v>69</v>
      </c>
      <c r="B74" t="s">
        <v>215</v>
      </c>
      <c r="C74" t="s">
        <v>1100</v>
      </c>
      <c r="D74" t="s">
        <v>316</v>
      </c>
      <c r="E74">
        <f>'MSAR Data'!AN75</f>
        <v>1693</v>
      </c>
      <c r="F74">
        <f>'MSAR Data'!AO75</f>
        <v>4497</v>
      </c>
      <c r="G74">
        <f>'MSAR Data'!AP75</f>
        <v>234</v>
      </c>
      <c r="H74">
        <f>'MSAR Data'!AQ75</f>
        <v>6424</v>
      </c>
      <c r="I74">
        <f>'MSAR Data'!AR75</f>
        <v>358</v>
      </c>
      <c r="J74">
        <f>'MSAR Data'!AS75</f>
        <v>138</v>
      </c>
      <c r="K74">
        <f>'MSAR Data'!AT75</f>
        <v>2</v>
      </c>
      <c r="L74">
        <f>'MSAR Data'!AU75</f>
        <v>498</v>
      </c>
      <c r="M74" s="20">
        <f t="shared" si="12"/>
        <v>0.27710843373493976</v>
      </c>
      <c r="N74" s="29">
        <f t="shared" si="11"/>
        <v>0.21145894861193149</v>
      </c>
      <c r="O74" s="29">
        <f t="shared" si="11"/>
        <v>3.0687124749833223E-2</v>
      </c>
      <c r="P74" s="30">
        <f t="shared" si="13"/>
        <v>0.18077182386209825</v>
      </c>
      <c r="Q74" t="s">
        <v>304</v>
      </c>
      <c r="R74" t="s">
        <v>575</v>
      </c>
      <c r="S74" t="s">
        <v>579</v>
      </c>
      <c r="T74" t="s">
        <v>1134</v>
      </c>
      <c r="U74" s="10" t="s">
        <v>1218</v>
      </c>
      <c r="V74" s="34">
        <f t="shared" si="14"/>
        <v>0.21145894861193149</v>
      </c>
      <c r="W74">
        <f t="shared" si="15"/>
        <v>358</v>
      </c>
      <c r="X74" s="34">
        <f t="shared" si="16"/>
        <v>3.0687124749833223E-2</v>
      </c>
      <c r="Y74">
        <f t="shared" si="17"/>
        <v>138</v>
      </c>
      <c r="Z74" s="34">
        <f t="shared" si="18"/>
        <v>7.7521793275217937E-2</v>
      </c>
      <c r="AA74">
        <f t="shared" si="19"/>
        <v>498</v>
      </c>
      <c r="AB74" s="34">
        <f>IF(T74=$T$1,Z74,IF('School List &amp; Interviews'!$F$13='Public Openly Selective'!C74,V74,X74))</f>
        <v>3.0687124749833223E-2</v>
      </c>
      <c r="AC74">
        <f>IF(T74=$T$1,AA74,IF('School List &amp; Interviews'!$F$13='Public Openly Selective'!C74,W74,Y74))</f>
        <v>138</v>
      </c>
    </row>
    <row r="75" spans="1:29" hidden="1">
      <c r="A75">
        <f t="shared" si="20"/>
        <v>70</v>
      </c>
      <c r="B75" t="s">
        <v>219</v>
      </c>
      <c r="C75" t="s">
        <v>1117</v>
      </c>
      <c r="D75" t="s">
        <v>267</v>
      </c>
      <c r="E75">
        <f>'MSAR Data'!AN76</f>
        <v>518</v>
      </c>
      <c r="F75">
        <f>'MSAR Data'!AO76</f>
        <v>7095</v>
      </c>
      <c r="G75">
        <f>'MSAR Data'!AP76</f>
        <v>605</v>
      </c>
      <c r="H75">
        <f>'MSAR Data'!AQ76</f>
        <v>8218</v>
      </c>
      <c r="I75">
        <f>'MSAR Data'!AR76</f>
        <v>76</v>
      </c>
      <c r="J75">
        <f>'MSAR Data'!AS76</f>
        <v>846</v>
      </c>
      <c r="K75">
        <f>'MSAR Data'!AT76</f>
        <v>40</v>
      </c>
      <c r="L75">
        <f>'MSAR Data'!AU76</f>
        <v>962</v>
      </c>
      <c r="M75" s="20">
        <f t="shared" si="12"/>
        <v>0.87941787941787941</v>
      </c>
      <c r="N75" s="29">
        <f t="shared" si="11"/>
        <v>0.14671814671814673</v>
      </c>
      <c r="O75" s="29">
        <f t="shared" si="11"/>
        <v>0.11923890063424947</v>
      </c>
      <c r="P75" s="30">
        <f t="shared" si="13"/>
        <v>2.7479246083897263E-2</v>
      </c>
      <c r="Q75" t="s">
        <v>304</v>
      </c>
      <c r="R75" t="s">
        <v>581</v>
      </c>
      <c r="S75" t="s">
        <v>580</v>
      </c>
      <c r="T75" t="s">
        <v>1135</v>
      </c>
      <c r="U75" s="10"/>
      <c r="V75" s="34">
        <f t="shared" si="14"/>
        <v>0.14671814671814673</v>
      </c>
      <c r="W75">
        <f t="shared" si="15"/>
        <v>76</v>
      </c>
      <c r="X75" s="34">
        <f t="shared" si="16"/>
        <v>0.11923890063424947</v>
      </c>
      <c r="Y75">
        <f t="shared" si="17"/>
        <v>846</v>
      </c>
      <c r="Z75" s="34">
        <f t="shared" si="18"/>
        <v>0.11706011194937942</v>
      </c>
      <c r="AA75">
        <f t="shared" si="19"/>
        <v>962</v>
      </c>
      <c r="AB75" s="34">
        <f>IF(T75=$T$1,Z75,IF('School List &amp; Interviews'!$F$13='Public Openly Selective'!C75,V75,X75))</f>
        <v>0.11706011194937942</v>
      </c>
      <c r="AC75">
        <f>IF(T75=$T$1,AA75,IF('School List &amp; Interviews'!$F$13='Public Openly Selective'!C75,W75,Y75))</f>
        <v>962</v>
      </c>
    </row>
    <row r="76" spans="1:29" hidden="1">
      <c r="A76">
        <f t="shared" si="20"/>
        <v>71</v>
      </c>
      <c r="B76" t="s">
        <v>222</v>
      </c>
      <c r="C76" t="s">
        <v>1102</v>
      </c>
      <c r="D76" t="s">
        <v>267</v>
      </c>
      <c r="E76">
        <f>'MSAR Data'!AN77</f>
        <v>1233</v>
      </c>
      <c r="F76">
        <f>'MSAR Data'!AO77</f>
        <v>9722</v>
      </c>
      <c r="G76">
        <f>'MSAR Data'!AP77</f>
        <v>813</v>
      </c>
      <c r="H76">
        <f>'MSAR Data'!AQ77</f>
        <v>11768</v>
      </c>
      <c r="I76">
        <f>'MSAR Data'!AR77</f>
        <v>168</v>
      </c>
      <c r="J76">
        <f>'MSAR Data'!AS77</f>
        <v>524</v>
      </c>
      <c r="K76">
        <f>'MSAR Data'!AT77</f>
        <v>25</v>
      </c>
      <c r="L76">
        <f>'MSAR Data'!AU77</f>
        <v>717</v>
      </c>
      <c r="M76" s="20">
        <f t="shared" si="12"/>
        <v>0.73082287308228733</v>
      </c>
      <c r="N76" s="29">
        <f t="shared" si="11"/>
        <v>0.13625304136253041</v>
      </c>
      <c r="O76" s="29">
        <f t="shared" si="11"/>
        <v>5.3898374819995883E-2</v>
      </c>
      <c r="P76" s="30">
        <f t="shared" si="13"/>
        <v>8.2354666542534538E-2</v>
      </c>
      <c r="Q76" t="s">
        <v>304</v>
      </c>
      <c r="R76" t="s">
        <v>586</v>
      </c>
      <c r="S76" t="s">
        <v>22</v>
      </c>
      <c r="T76" t="s">
        <v>1135</v>
      </c>
      <c r="U76" s="10"/>
      <c r="V76" s="34">
        <f t="shared" si="14"/>
        <v>0.13625304136253041</v>
      </c>
      <c r="W76">
        <f t="shared" si="15"/>
        <v>168</v>
      </c>
      <c r="X76" s="34">
        <f t="shared" si="16"/>
        <v>5.3898374819995883E-2</v>
      </c>
      <c r="Y76">
        <f t="shared" si="17"/>
        <v>524</v>
      </c>
      <c r="Z76" s="34">
        <f t="shared" si="18"/>
        <v>6.092794017675051E-2</v>
      </c>
      <c r="AA76">
        <f t="shared" si="19"/>
        <v>717</v>
      </c>
      <c r="AB76" s="34">
        <f>IF(T76=$T$1,Z76,IF('School List &amp; Interviews'!$F$13='Public Openly Selective'!C76,V76,X76))</f>
        <v>6.092794017675051E-2</v>
      </c>
      <c r="AC76">
        <f>IF(T76=$T$1,AA76,IF('School List &amp; Interviews'!$F$13='Public Openly Selective'!C76,W76,Y76))</f>
        <v>717</v>
      </c>
    </row>
    <row r="77" spans="1:29" hidden="1">
      <c r="A77">
        <f t="shared" si="20"/>
        <v>72</v>
      </c>
      <c r="B77" t="s">
        <v>223</v>
      </c>
      <c r="C77" t="s">
        <v>1096</v>
      </c>
      <c r="D77" t="s">
        <v>316</v>
      </c>
      <c r="E77">
        <f>'MSAR Data'!AN78</f>
        <v>1241</v>
      </c>
      <c r="F77">
        <f>'MSAR Data'!AO78</f>
        <v>41</v>
      </c>
      <c r="G77">
        <f>'MSAR Data'!AP78</f>
        <v>2</v>
      </c>
      <c r="H77">
        <f>'MSAR Data'!AQ78</f>
        <v>1284</v>
      </c>
      <c r="I77">
        <f>'MSAR Data'!AR78</f>
        <v>268</v>
      </c>
      <c r="J77">
        <f>'MSAR Data'!AS78</f>
        <v>2</v>
      </c>
      <c r="K77">
        <f>'MSAR Data'!AT78</f>
        <v>0</v>
      </c>
      <c r="L77">
        <f>'MSAR Data'!AU78</f>
        <v>270</v>
      </c>
      <c r="M77" s="20">
        <f t="shared" si="12"/>
        <v>7.4074074074074077E-3</v>
      </c>
      <c r="N77" s="29">
        <f t="shared" si="11"/>
        <v>0.21595487510072522</v>
      </c>
      <c r="O77" s="29">
        <f t="shared" si="11"/>
        <v>4.878048780487805E-2</v>
      </c>
      <c r="P77" s="30">
        <f t="shared" si="13"/>
        <v>0.16717438729584716</v>
      </c>
      <c r="Q77" t="s">
        <v>299</v>
      </c>
      <c r="S77" t="s">
        <v>592</v>
      </c>
      <c r="T77" t="s">
        <v>1136</v>
      </c>
      <c r="U77" s="10" t="s">
        <v>1219</v>
      </c>
      <c r="V77" s="34">
        <f t="shared" si="14"/>
        <v>0.21595487510072522</v>
      </c>
      <c r="W77">
        <f t="shared" si="15"/>
        <v>268</v>
      </c>
      <c r="X77" s="34">
        <f t="shared" si="16"/>
        <v>4.878048780487805E-2</v>
      </c>
      <c r="Y77">
        <f t="shared" si="17"/>
        <v>2</v>
      </c>
      <c r="Z77" s="34">
        <f t="shared" si="18"/>
        <v>0.2102803738317757</v>
      </c>
      <c r="AA77">
        <f t="shared" si="19"/>
        <v>270</v>
      </c>
      <c r="AB77" s="34">
        <f>IF(T77=$T$1,Z77,IF('School List &amp; Interviews'!$F$13='Public Openly Selective'!C77,V77,X77))</f>
        <v>4.878048780487805E-2</v>
      </c>
      <c r="AC77">
        <f>IF(T77=$T$1,AA77,IF('School List &amp; Interviews'!$F$13='Public Openly Selective'!C77,W77,Y77))</f>
        <v>2</v>
      </c>
    </row>
    <row r="78" spans="1:29" hidden="1">
      <c r="A78">
        <f t="shared" si="20"/>
        <v>73</v>
      </c>
      <c r="B78" t="s">
        <v>226</v>
      </c>
      <c r="C78" t="s">
        <v>1118</v>
      </c>
      <c r="D78" t="s">
        <v>316</v>
      </c>
      <c r="E78">
        <f>'MSAR Data'!AN79</f>
        <v>633</v>
      </c>
      <c r="F78">
        <f>'MSAR Data'!AO79</f>
        <v>2847</v>
      </c>
      <c r="G78">
        <f>'MSAR Data'!AP79</f>
        <v>325</v>
      </c>
      <c r="H78">
        <f>'MSAR Data'!AQ79</f>
        <v>3805</v>
      </c>
      <c r="I78">
        <f>'MSAR Data'!AR79</f>
        <v>319</v>
      </c>
      <c r="J78">
        <f>'MSAR Data'!AS79</f>
        <v>187</v>
      </c>
      <c r="K78">
        <f>'MSAR Data'!AT79</f>
        <v>2</v>
      </c>
      <c r="L78">
        <f>'MSAR Data'!AU79</f>
        <v>508</v>
      </c>
      <c r="M78" s="20">
        <f t="shared" si="12"/>
        <v>0.36811023622047245</v>
      </c>
      <c r="N78" s="29">
        <f t="shared" si="11"/>
        <v>0.50394944707740918</v>
      </c>
      <c r="O78" s="29">
        <f t="shared" si="11"/>
        <v>6.5683175272216371E-2</v>
      </c>
      <c r="P78" s="30">
        <f t="shared" si="13"/>
        <v>0.43826627180519284</v>
      </c>
      <c r="Q78" t="s">
        <v>304</v>
      </c>
      <c r="R78" s="19" t="s">
        <v>597</v>
      </c>
      <c r="S78" t="s">
        <v>599</v>
      </c>
      <c r="T78" t="s">
        <v>1136</v>
      </c>
      <c r="U78" s="10" t="s">
        <v>1221</v>
      </c>
      <c r="V78" s="34">
        <f t="shared" si="14"/>
        <v>0.50394944707740918</v>
      </c>
      <c r="W78">
        <f t="shared" si="15"/>
        <v>319</v>
      </c>
      <c r="X78" s="34">
        <f t="shared" si="16"/>
        <v>6.5683175272216371E-2</v>
      </c>
      <c r="Y78">
        <f t="shared" si="17"/>
        <v>187</v>
      </c>
      <c r="Z78" s="34">
        <f t="shared" si="18"/>
        <v>0.13350854139290408</v>
      </c>
      <c r="AA78">
        <f t="shared" si="19"/>
        <v>508</v>
      </c>
      <c r="AB78" s="34">
        <f>IF(T78=$T$1,Z78,IF('School List &amp; Interviews'!$F$13='Public Openly Selective'!C78,V78,X78))</f>
        <v>6.5683175272216371E-2</v>
      </c>
      <c r="AC78">
        <f>IF(T78=$T$1,AA78,IF('School List &amp; Interviews'!$F$13='Public Openly Selective'!C78,W78,Y78))</f>
        <v>187</v>
      </c>
    </row>
    <row r="79" spans="1:29" hidden="1">
      <c r="A79">
        <f t="shared" si="20"/>
        <v>74</v>
      </c>
      <c r="B79" t="s">
        <v>228</v>
      </c>
      <c r="C79" t="s">
        <v>1095</v>
      </c>
      <c r="D79" t="s">
        <v>267</v>
      </c>
      <c r="E79">
        <f>'MSAR Data'!AN80</f>
        <v>3328</v>
      </c>
      <c r="F79">
        <f>'MSAR Data'!AO80</f>
        <v>7146</v>
      </c>
      <c r="G79">
        <f>'MSAR Data'!AP80</f>
        <v>847</v>
      </c>
      <c r="H79">
        <f>'MSAR Data'!AQ80</f>
        <v>11321</v>
      </c>
      <c r="I79">
        <f>'MSAR Data'!AR80</f>
        <v>146</v>
      </c>
      <c r="J79">
        <f>'MSAR Data'!AS80</f>
        <v>317</v>
      </c>
      <c r="K79">
        <f>'MSAR Data'!AT80</f>
        <v>37</v>
      </c>
      <c r="L79">
        <f>'MSAR Data'!AU80</f>
        <v>500</v>
      </c>
      <c r="M79" s="20">
        <f t="shared" si="12"/>
        <v>0.63400000000000001</v>
      </c>
      <c r="N79" s="29">
        <f t="shared" si="11"/>
        <v>4.3870192307692304E-2</v>
      </c>
      <c r="O79" s="29">
        <f t="shared" si="11"/>
        <v>4.4360481388189196E-2</v>
      </c>
      <c r="P79" s="30">
        <f t="shared" si="13"/>
        <v>-4.9028908049689179E-4</v>
      </c>
      <c r="Q79" t="s">
        <v>304</v>
      </c>
      <c r="R79" s="19" t="s">
        <v>600</v>
      </c>
      <c r="S79" t="s">
        <v>22</v>
      </c>
      <c r="T79" t="s">
        <v>1135</v>
      </c>
      <c r="U79" s="10"/>
      <c r="V79" s="34">
        <f t="shared" si="14"/>
        <v>4.3870192307692304E-2</v>
      </c>
      <c r="W79">
        <f t="shared" si="15"/>
        <v>146</v>
      </c>
      <c r="X79" s="34">
        <f t="shared" si="16"/>
        <v>4.4360481388189196E-2</v>
      </c>
      <c r="Y79">
        <f t="shared" si="17"/>
        <v>317</v>
      </c>
      <c r="Z79" s="34">
        <f t="shared" si="18"/>
        <v>4.416570974295557E-2</v>
      </c>
      <c r="AA79">
        <f t="shared" si="19"/>
        <v>500</v>
      </c>
      <c r="AB79" s="34">
        <f>IF(T79=$T$1,Z79,IF('School List &amp; Interviews'!$F$13='Public Openly Selective'!C79,V79,X79))</f>
        <v>4.416570974295557E-2</v>
      </c>
      <c r="AC79">
        <f>IF(T79=$T$1,AA79,IF('School List &amp; Interviews'!$F$13='Public Openly Selective'!C79,W79,Y79))</f>
        <v>500</v>
      </c>
    </row>
    <row r="80" spans="1:29" hidden="1">
      <c r="A80">
        <f t="shared" si="20"/>
        <v>75</v>
      </c>
      <c r="B80" t="s">
        <v>230</v>
      </c>
      <c r="C80" t="s">
        <v>1091</v>
      </c>
      <c r="D80" t="s">
        <v>316</v>
      </c>
      <c r="E80">
        <f>'MSAR Data'!AN81</f>
        <v>2469</v>
      </c>
      <c r="F80">
        <f>'MSAR Data'!AO81</f>
        <v>2504</v>
      </c>
      <c r="G80">
        <f>'MSAR Data'!AP81</f>
        <v>744</v>
      </c>
      <c r="H80">
        <f>'MSAR Data'!AQ81</f>
        <v>5717</v>
      </c>
      <c r="I80">
        <f>'MSAR Data'!AR81</f>
        <v>572</v>
      </c>
      <c r="J80">
        <f>'MSAR Data'!AS81</f>
        <v>213</v>
      </c>
      <c r="K80">
        <f>'MSAR Data'!AT81</f>
        <v>8</v>
      </c>
      <c r="L80">
        <f>'MSAR Data'!AU81</f>
        <v>793</v>
      </c>
      <c r="M80" s="20">
        <f t="shared" si="12"/>
        <v>0.26860025220680961</v>
      </c>
      <c r="N80" s="29">
        <f t="shared" si="11"/>
        <v>0.23167274200081003</v>
      </c>
      <c r="O80" s="29">
        <f t="shared" si="11"/>
        <v>8.5063897763578269E-2</v>
      </c>
      <c r="P80" s="30">
        <f t="shared" si="13"/>
        <v>0.14660884423723175</v>
      </c>
      <c r="Q80" t="s">
        <v>304</v>
      </c>
      <c r="R80" s="19" t="s">
        <v>604</v>
      </c>
      <c r="S80" t="s">
        <v>22</v>
      </c>
      <c r="T80" t="s">
        <v>1134</v>
      </c>
      <c r="U80" s="10" t="s">
        <v>1220</v>
      </c>
      <c r="V80" s="34">
        <f t="shared" si="14"/>
        <v>0.23167274200081003</v>
      </c>
      <c r="W80">
        <f t="shared" si="15"/>
        <v>572</v>
      </c>
      <c r="X80" s="34">
        <f t="shared" si="16"/>
        <v>8.5063897763578269E-2</v>
      </c>
      <c r="Y80">
        <f t="shared" si="17"/>
        <v>213</v>
      </c>
      <c r="Z80" s="34">
        <f t="shared" si="18"/>
        <v>0.13870911317124365</v>
      </c>
      <c r="AA80">
        <f t="shared" si="19"/>
        <v>793</v>
      </c>
      <c r="AB80" s="34">
        <f>IF(T80=$T$1,Z80,IF('School List &amp; Interviews'!$F$13='Public Openly Selective'!C80,V80,X80))</f>
        <v>8.5063897763578269E-2</v>
      </c>
      <c r="AC80">
        <f>IF(T80=$T$1,AA80,IF('School List &amp; Interviews'!$F$13='Public Openly Selective'!C80,W80,Y80))</f>
        <v>213</v>
      </c>
    </row>
    <row r="81" spans="1:29" hidden="1">
      <c r="A81">
        <f t="shared" si="20"/>
        <v>76</v>
      </c>
      <c r="B81" t="s">
        <v>233</v>
      </c>
      <c r="C81" t="s">
        <v>1091</v>
      </c>
      <c r="D81" t="s">
        <v>316</v>
      </c>
      <c r="E81">
        <f>'MSAR Data'!AN82</f>
        <v>2847</v>
      </c>
      <c r="F81">
        <f>'MSAR Data'!AO82</f>
        <v>3759</v>
      </c>
      <c r="G81">
        <f>'MSAR Data'!AP82</f>
        <v>76</v>
      </c>
      <c r="H81">
        <f>'MSAR Data'!AQ82</f>
        <v>6682</v>
      </c>
      <c r="I81">
        <f>'MSAR Data'!AR82</f>
        <v>914</v>
      </c>
      <c r="J81">
        <f>'MSAR Data'!AS82</f>
        <v>333</v>
      </c>
      <c r="K81">
        <f>'MSAR Data'!AT82</f>
        <v>2</v>
      </c>
      <c r="L81">
        <f>'MSAR Data'!AU82</f>
        <v>1249</v>
      </c>
      <c r="M81" s="20">
        <f t="shared" si="12"/>
        <v>0.26661329063250599</v>
      </c>
      <c r="N81" s="29">
        <f t="shared" si="11"/>
        <v>0.32103969090270462</v>
      </c>
      <c r="O81" s="29">
        <f t="shared" si="11"/>
        <v>8.8587390263367913E-2</v>
      </c>
      <c r="P81" s="30">
        <f t="shared" si="13"/>
        <v>0.2324523006393367</v>
      </c>
      <c r="Q81" t="s">
        <v>304</v>
      </c>
      <c r="R81" t="s">
        <v>608</v>
      </c>
      <c r="S81" t="s">
        <v>607</v>
      </c>
      <c r="T81" t="s">
        <v>1134</v>
      </c>
      <c r="U81" s="10" t="s">
        <v>1217</v>
      </c>
      <c r="V81" s="34">
        <f t="shared" si="14"/>
        <v>0.32103969090270462</v>
      </c>
      <c r="W81">
        <f t="shared" si="15"/>
        <v>914</v>
      </c>
      <c r="X81" s="34">
        <f t="shared" si="16"/>
        <v>8.8587390263367913E-2</v>
      </c>
      <c r="Y81">
        <f t="shared" si="17"/>
        <v>333</v>
      </c>
      <c r="Z81" s="34">
        <f t="shared" si="18"/>
        <v>0.18692008380724334</v>
      </c>
      <c r="AA81">
        <f t="shared" si="19"/>
        <v>1249</v>
      </c>
      <c r="AB81" s="34">
        <f>IF(T81=$T$1,Z81,IF('School List &amp; Interviews'!$F$13='Public Openly Selective'!C81,V81,X81))</f>
        <v>8.8587390263367913E-2</v>
      </c>
      <c r="AC81">
        <f>IF(T81=$T$1,AA81,IF('School List &amp; Interviews'!$F$13='Public Openly Selective'!C81,W81,Y81))</f>
        <v>333</v>
      </c>
    </row>
    <row r="82" spans="1:29" hidden="1">
      <c r="A82">
        <f t="shared" si="20"/>
        <v>77</v>
      </c>
      <c r="B82" t="s">
        <v>235</v>
      </c>
      <c r="C82" t="s">
        <v>1092</v>
      </c>
      <c r="D82" t="s">
        <v>267</v>
      </c>
      <c r="E82">
        <f>'MSAR Data'!AN83</f>
        <v>1807</v>
      </c>
      <c r="F82">
        <f>'MSAR Data'!AO83</f>
        <v>6210</v>
      </c>
      <c r="G82">
        <f>'MSAR Data'!AP83</f>
        <v>173</v>
      </c>
      <c r="H82">
        <f>'MSAR Data'!AQ83</f>
        <v>8190</v>
      </c>
      <c r="I82">
        <f>'MSAR Data'!AR83</f>
        <v>109</v>
      </c>
      <c r="J82">
        <f>'MSAR Data'!AS83</f>
        <v>238</v>
      </c>
      <c r="K82">
        <f>'MSAR Data'!AT83</f>
        <v>4</v>
      </c>
      <c r="L82">
        <f>'MSAR Data'!AU83</f>
        <v>351</v>
      </c>
      <c r="M82" s="20">
        <f t="shared" si="12"/>
        <v>0.67806267806267806</v>
      </c>
      <c r="N82" s="29">
        <f t="shared" si="11"/>
        <v>6.0320973990038738E-2</v>
      </c>
      <c r="O82" s="29">
        <f t="shared" si="11"/>
        <v>3.8325281803542673E-2</v>
      </c>
      <c r="P82" s="30">
        <f t="shared" si="13"/>
        <v>2.1995692186496066E-2</v>
      </c>
      <c r="Q82" t="s">
        <v>304</v>
      </c>
      <c r="R82" t="s">
        <v>611</v>
      </c>
      <c r="S82" t="s">
        <v>22</v>
      </c>
      <c r="T82" t="s">
        <v>1135</v>
      </c>
      <c r="U82" s="10"/>
      <c r="V82" s="34">
        <f t="shared" si="14"/>
        <v>6.0320973990038738E-2</v>
      </c>
      <c r="W82">
        <f t="shared" si="15"/>
        <v>109</v>
      </c>
      <c r="X82" s="34">
        <f t="shared" si="16"/>
        <v>3.8325281803542673E-2</v>
      </c>
      <c r="Y82">
        <f t="shared" si="17"/>
        <v>238</v>
      </c>
      <c r="Z82" s="34">
        <f t="shared" si="18"/>
        <v>4.2857142857142858E-2</v>
      </c>
      <c r="AA82">
        <f t="shared" si="19"/>
        <v>351</v>
      </c>
      <c r="AB82" s="34">
        <f>IF(T82=$T$1,Z82,IF('School List &amp; Interviews'!$F$13='Public Openly Selective'!C82,V82,X82))</f>
        <v>4.2857142857142858E-2</v>
      </c>
      <c r="AC82">
        <f>IF(T82=$T$1,AA82,IF('School List &amp; Interviews'!$F$13='Public Openly Selective'!C82,W82,Y82))</f>
        <v>351</v>
      </c>
    </row>
    <row r="83" spans="1:29" hidden="1">
      <c r="A83">
        <f t="shared" si="20"/>
        <v>78</v>
      </c>
      <c r="B83" t="s">
        <v>243</v>
      </c>
      <c r="C83" t="s">
        <v>1092</v>
      </c>
      <c r="D83" t="s">
        <v>316</v>
      </c>
      <c r="E83">
        <f>'MSAR Data'!AN84</f>
        <v>4932</v>
      </c>
      <c r="F83">
        <f>'MSAR Data'!AO84</f>
        <v>1680</v>
      </c>
      <c r="G83">
        <f>'MSAR Data'!AP84</f>
        <v>35</v>
      </c>
      <c r="H83">
        <f>'MSAR Data'!AQ84</f>
        <v>6647</v>
      </c>
      <c r="I83">
        <f>'MSAR Data'!AR84</f>
        <v>620</v>
      </c>
      <c r="J83">
        <f>'MSAR Data'!AS84</f>
        <v>117</v>
      </c>
      <c r="K83">
        <f>'MSAR Data'!AT84</f>
        <v>0</v>
      </c>
      <c r="L83">
        <f>'MSAR Data'!AU84</f>
        <v>737</v>
      </c>
      <c r="M83" s="20">
        <f t="shared" si="12"/>
        <v>0.1587516960651289</v>
      </c>
      <c r="N83" s="29">
        <f t="shared" si="11"/>
        <v>0.12570965125709652</v>
      </c>
      <c r="O83" s="29">
        <f t="shared" si="11"/>
        <v>6.9642857142857145E-2</v>
      </c>
      <c r="P83" s="30">
        <f t="shared" si="13"/>
        <v>5.6066794114239371E-2</v>
      </c>
      <c r="Q83" t="s">
        <v>304</v>
      </c>
      <c r="R83" t="s">
        <v>615</v>
      </c>
      <c r="S83" t="s">
        <v>620</v>
      </c>
      <c r="T83" t="s">
        <v>1136</v>
      </c>
      <c r="U83" s="10" t="s">
        <v>1222</v>
      </c>
      <c r="V83" s="34">
        <f t="shared" si="14"/>
        <v>0.12570965125709652</v>
      </c>
      <c r="W83">
        <f t="shared" si="15"/>
        <v>620</v>
      </c>
      <c r="X83" s="34">
        <f t="shared" si="16"/>
        <v>6.9642857142857145E-2</v>
      </c>
      <c r="Y83">
        <f t="shared" si="17"/>
        <v>117</v>
      </c>
      <c r="Z83" s="34">
        <f t="shared" si="18"/>
        <v>0.11087708740785317</v>
      </c>
      <c r="AA83">
        <f t="shared" si="19"/>
        <v>737</v>
      </c>
      <c r="AB83" s="34">
        <f>IF(T83=$T$1,Z83,IF('School List &amp; Interviews'!$F$13='Public Openly Selective'!C83,V83,X83))</f>
        <v>6.9642857142857145E-2</v>
      </c>
      <c r="AC83">
        <f>IF(T83=$T$1,AA83,IF('School List &amp; Interviews'!$F$13='Public Openly Selective'!C83,W83,Y83))</f>
        <v>117</v>
      </c>
    </row>
    <row r="84" spans="1:29" hidden="1">
      <c r="A84">
        <f t="shared" si="20"/>
        <v>79</v>
      </c>
      <c r="B84" t="s">
        <v>246</v>
      </c>
      <c r="C84" t="s">
        <v>1092</v>
      </c>
      <c r="D84" t="s">
        <v>316</v>
      </c>
      <c r="E84">
        <f>'MSAR Data'!AN85</f>
        <v>4447</v>
      </c>
      <c r="F84">
        <f>'MSAR Data'!AO85</f>
        <v>1018</v>
      </c>
      <c r="G84">
        <f>'MSAR Data'!AP85</f>
        <v>29</v>
      </c>
      <c r="H84">
        <f>'MSAR Data'!AQ85</f>
        <v>5494</v>
      </c>
      <c r="I84">
        <f>'MSAR Data'!AR85</f>
        <v>552</v>
      </c>
      <c r="J84">
        <f>'MSAR Data'!AS85</f>
        <v>61</v>
      </c>
      <c r="K84">
        <f>'MSAR Data'!AT85</f>
        <v>0</v>
      </c>
      <c r="L84">
        <f>'MSAR Data'!AU85</f>
        <v>613</v>
      </c>
      <c r="M84" s="20">
        <f t="shared" si="12"/>
        <v>9.951060358890701E-2</v>
      </c>
      <c r="N84" s="29">
        <f t="shared" si="11"/>
        <v>0.12412862604002699</v>
      </c>
      <c r="O84" s="29">
        <f t="shared" si="11"/>
        <v>5.9921414538310409E-2</v>
      </c>
      <c r="P84" s="30">
        <f t="shared" si="13"/>
        <v>6.4207211501716571E-2</v>
      </c>
      <c r="Q84" t="s">
        <v>304</v>
      </c>
      <c r="R84" t="s">
        <v>249</v>
      </c>
      <c r="S84" t="s">
        <v>624</v>
      </c>
      <c r="T84" t="s">
        <v>1136</v>
      </c>
      <c r="U84" s="10" t="s">
        <v>1222</v>
      </c>
      <c r="V84" s="34">
        <f t="shared" si="14"/>
        <v>0.12412862604002699</v>
      </c>
      <c r="W84">
        <f t="shared" si="15"/>
        <v>552</v>
      </c>
      <c r="X84" s="34">
        <f t="shared" si="16"/>
        <v>5.9921414538310409E-2</v>
      </c>
      <c r="Y84">
        <f t="shared" si="17"/>
        <v>61</v>
      </c>
      <c r="Z84" s="34">
        <f t="shared" si="18"/>
        <v>0.1115762650163815</v>
      </c>
      <c r="AA84">
        <f t="shared" si="19"/>
        <v>613</v>
      </c>
      <c r="AB84" s="34">
        <f>IF(T84=$T$1,Z84,IF('School List &amp; Interviews'!$F$13='Public Openly Selective'!C84,V84,X84))</f>
        <v>5.9921414538310409E-2</v>
      </c>
      <c r="AC84">
        <f>IF(T84=$T$1,AA84,IF('School List &amp; Interviews'!$F$13='Public Openly Selective'!C84,W84,Y84))</f>
        <v>61</v>
      </c>
    </row>
    <row r="85" spans="1:29" hidden="1">
      <c r="A85">
        <f t="shared" si="20"/>
        <v>80</v>
      </c>
      <c r="B85" t="s">
        <v>250</v>
      </c>
      <c r="C85" t="s">
        <v>1092</v>
      </c>
      <c r="D85" t="s">
        <v>316</v>
      </c>
      <c r="E85">
        <f>'MSAR Data'!AN86</f>
        <v>4806</v>
      </c>
      <c r="F85">
        <f>'MSAR Data'!AO86</f>
        <v>1148</v>
      </c>
      <c r="G85">
        <f>'MSAR Data'!AP86</f>
        <v>35</v>
      </c>
      <c r="H85">
        <f>'MSAR Data'!AQ86</f>
        <v>5989</v>
      </c>
      <c r="I85">
        <f>'MSAR Data'!AR86</f>
        <v>972</v>
      </c>
      <c r="J85">
        <f>'MSAR Data'!AS86</f>
        <v>130</v>
      </c>
      <c r="K85">
        <f>'MSAR Data'!AT86</f>
        <v>0</v>
      </c>
      <c r="L85">
        <f>'MSAR Data'!AU86</f>
        <v>1102</v>
      </c>
      <c r="M85" s="20">
        <f t="shared" si="12"/>
        <v>0.11796733212341198</v>
      </c>
      <c r="N85" s="29">
        <f t="shared" si="11"/>
        <v>0.20224719101123595</v>
      </c>
      <c r="O85" s="29">
        <f t="shared" si="11"/>
        <v>0.1132404181184669</v>
      </c>
      <c r="P85" s="30">
        <f t="shared" si="13"/>
        <v>8.9006772892769051E-2</v>
      </c>
      <c r="Q85" t="s">
        <v>304</v>
      </c>
      <c r="R85" t="s">
        <v>253</v>
      </c>
      <c r="S85" t="s">
        <v>625</v>
      </c>
      <c r="T85" t="s">
        <v>1136</v>
      </c>
      <c r="U85" s="10" t="s">
        <v>1222</v>
      </c>
      <c r="V85" s="34">
        <f t="shared" si="14"/>
        <v>0.20224719101123595</v>
      </c>
      <c r="W85">
        <f t="shared" si="15"/>
        <v>972</v>
      </c>
      <c r="X85" s="34">
        <f t="shared" si="16"/>
        <v>0.1132404181184669</v>
      </c>
      <c r="Y85">
        <f t="shared" si="17"/>
        <v>130</v>
      </c>
      <c r="Z85" s="34">
        <f t="shared" si="18"/>
        <v>0.18400400734680247</v>
      </c>
      <c r="AA85">
        <f t="shared" si="19"/>
        <v>1102</v>
      </c>
      <c r="AB85" s="34">
        <f>IF(T85=$T$1,Z85,IF('School List &amp; Interviews'!$F$13='Public Openly Selective'!C85,V85,X85))</f>
        <v>0.1132404181184669</v>
      </c>
      <c r="AC85">
        <f>IF(T85=$T$1,AA85,IF('School List &amp; Interviews'!$F$13='Public Openly Selective'!C85,W85,Y85))</f>
        <v>130</v>
      </c>
    </row>
    <row r="86" spans="1:29" hidden="1">
      <c r="A86">
        <f t="shared" si="20"/>
        <v>81</v>
      </c>
      <c r="B86" t="s">
        <v>254</v>
      </c>
      <c r="C86" t="s">
        <v>1092</v>
      </c>
      <c r="D86" t="s">
        <v>316</v>
      </c>
      <c r="E86">
        <f>'MSAR Data'!AN87</f>
        <v>4989</v>
      </c>
      <c r="F86">
        <f>'MSAR Data'!AO87</f>
        <v>1474</v>
      </c>
      <c r="G86">
        <f>'MSAR Data'!AP87</f>
        <v>50</v>
      </c>
      <c r="H86">
        <f>'MSAR Data'!AQ87</f>
        <v>6513</v>
      </c>
      <c r="I86">
        <f>'MSAR Data'!AR87</f>
        <v>905</v>
      </c>
      <c r="J86">
        <f>'MSAR Data'!AS87</f>
        <v>174</v>
      </c>
      <c r="K86">
        <f>'MSAR Data'!AT87</f>
        <v>0</v>
      </c>
      <c r="L86">
        <f>'MSAR Data'!AU87</f>
        <v>1079</v>
      </c>
      <c r="M86" s="20">
        <f t="shared" si="12"/>
        <v>0.16126042632066728</v>
      </c>
      <c r="N86" s="29">
        <f t="shared" si="11"/>
        <v>0.18139907797153737</v>
      </c>
      <c r="O86" s="29">
        <f t="shared" si="11"/>
        <v>0.11804613297150611</v>
      </c>
      <c r="P86" s="30">
        <f t="shared" si="13"/>
        <v>6.3352945000031261E-2</v>
      </c>
      <c r="Q86" t="s">
        <v>304</v>
      </c>
      <c r="R86" t="s">
        <v>257</v>
      </c>
      <c r="S86" t="s">
        <v>632</v>
      </c>
      <c r="T86" t="s">
        <v>1136</v>
      </c>
      <c r="U86" s="10" t="s">
        <v>1222</v>
      </c>
      <c r="V86" s="34">
        <f t="shared" si="14"/>
        <v>0.18139907797153737</v>
      </c>
      <c r="W86">
        <f t="shared" si="15"/>
        <v>905</v>
      </c>
      <c r="X86" s="34">
        <f t="shared" si="16"/>
        <v>0.11804613297150611</v>
      </c>
      <c r="Y86">
        <f t="shared" si="17"/>
        <v>174</v>
      </c>
      <c r="Z86" s="34">
        <f t="shared" si="18"/>
        <v>0.16566866267465069</v>
      </c>
      <c r="AA86">
        <f t="shared" si="19"/>
        <v>1079</v>
      </c>
      <c r="AB86" s="34">
        <f>IF(T86=$T$1,Z86,IF('School List &amp; Interviews'!$F$13='Public Openly Selective'!C86,V86,X86))</f>
        <v>0.11804613297150611</v>
      </c>
      <c r="AC86">
        <f>IF(T86=$T$1,AA86,IF('School List &amp; Interviews'!$F$13='Public Openly Selective'!C86,W86,Y86))</f>
        <v>174</v>
      </c>
    </row>
    <row r="87" spans="1:29" hidden="1">
      <c r="A87">
        <f t="shared" si="20"/>
        <v>82</v>
      </c>
      <c r="B87" t="s">
        <v>258</v>
      </c>
      <c r="C87" t="s">
        <v>1097</v>
      </c>
      <c r="D87" t="s">
        <v>316</v>
      </c>
      <c r="E87">
        <f>'MSAR Data'!AN88</f>
        <v>1327</v>
      </c>
      <c r="F87">
        <f>'MSAR Data'!AO88</f>
        <v>5344</v>
      </c>
      <c r="G87">
        <f>'MSAR Data'!AP88</f>
        <v>2</v>
      </c>
      <c r="H87">
        <f>'MSAR Data'!AQ88</f>
        <v>6673</v>
      </c>
      <c r="I87">
        <f>'MSAR Data'!AR88</f>
        <v>302</v>
      </c>
      <c r="J87">
        <f>'MSAR Data'!AS88</f>
        <v>142</v>
      </c>
      <c r="K87">
        <f>'MSAR Data'!AT88</f>
        <v>0</v>
      </c>
      <c r="L87">
        <f>'MSAR Data'!AU88</f>
        <v>444</v>
      </c>
      <c r="M87" s="20">
        <f t="shared" si="12"/>
        <v>0.31981981981981983</v>
      </c>
      <c r="N87" s="29">
        <f t="shared" si="11"/>
        <v>0.22758100979653353</v>
      </c>
      <c r="O87" s="29">
        <f t="shared" si="11"/>
        <v>2.6571856287425151E-2</v>
      </c>
      <c r="P87" s="30">
        <f t="shared" si="13"/>
        <v>0.20100915350910839</v>
      </c>
      <c r="Q87" t="s">
        <v>304</v>
      </c>
      <c r="R87" t="s">
        <v>304</v>
      </c>
      <c r="S87" t="s">
        <v>633</v>
      </c>
      <c r="T87" t="s">
        <v>1134</v>
      </c>
      <c r="U87" s="10" t="s">
        <v>1217</v>
      </c>
      <c r="V87" s="34">
        <f t="shared" si="14"/>
        <v>0.22758100979653353</v>
      </c>
      <c r="W87">
        <f t="shared" si="15"/>
        <v>302</v>
      </c>
      <c r="X87" s="34">
        <f t="shared" si="16"/>
        <v>2.6571856287425151E-2</v>
      </c>
      <c r="Y87">
        <f t="shared" si="17"/>
        <v>142</v>
      </c>
      <c r="Z87" s="34">
        <f t="shared" si="18"/>
        <v>6.6536790049453023E-2</v>
      </c>
      <c r="AA87">
        <f t="shared" si="19"/>
        <v>444</v>
      </c>
      <c r="AB87" s="34">
        <f>IF(T87=$T$1,Z87,IF('School List &amp; Interviews'!$F$13='Public Openly Selective'!C87,V87,X87))</f>
        <v>2.6571856287425151E-2</v>
      </c>
      <c r="AC87">
        <f>IF(T87=$T$1,AA87,IF('School List &amp; Interviews'!$F$13='Public Openly Selective'!C87,W87,Y87))</f>
        <v>142</v>
      </c>
    </row>
    <row r="88" spans="1:29" hidden="1">
      <c r="A88">
        <f t="shared" si="20"/>
        <v>83</v>
      </c>
      <c r="B88" t="s">
        <v>260</v>
      </c>
      <c r="C88" t="s">
        <v>1119</v>
      </c>
      <c r="D88" t="s">
        <v>267</v>
      </c>
      <c r="E88">
        <f>'MSAR Data'!AN89</f>
        <v>105</v>
      </c>
      <c r="F88">
        <f>'MSAR Data'!AO89</f>
        <v>8711</v>
      </c>
      <c r="G88">
        <f>'MSAR Data'!AP89</f>
        <v>641</v>
      </c>
      <c r="H88">
        <f>'MSAR Data'!AQ89</f>
        <v>9457</v>
      </c>
      <c r="I88">
        <f>'MSAR Data'!AR89</f>
        <v>20</v>
      </c>
      <c r="J88">
        <f>'MSAR Data'!AS89</f>
        <v>354</v>
      </c>
      <c r="K88">
        <f>'MSAR Data'!AT89</f>
        <v>5</v>
      </c>
      <c r="L88">
        <f>'MSAR Data'!AU89</f>
        <v>379</v>
      </c>
      <c r="M88" s="20">
        <f t="shared" si="12"/>
        <v>0.93403693931398413</v>
      </c>
      <c r="N88" s="29">
        <f t="shared" si="11"/>
        <v>0.19047619047619047</v>
      </c>
      <c r="O88" s="29">
        <f t="shared" si="11"/>
        <v>4.0638273447365397E-2</v>
      </c>
      <c r="P88" s="30">
        <f t="shared" si="13"/>
        <v>0.14983791702882507</v>
      </c>
      <c r="Q88" t="s">
        <v>304</v>
      </c>
      <c r="R88" t="s">
        <v>313</v>
      </c>
      <c r="S88" t="s">
        <v>22</v>
      </c>
      <c r="T88" t="s">
        <v>1135</v>
      </c>
      <c r="U88" s="10"/>
      <c r="V88" s="34">
        <f t="shared" si="14"/>
        <v>0.19047619047619047</v>
      </c>
      <c r="W88">
        <f t="shared" si="15"/>
        <v>20</v>
      </c>
      <c r="X88" s="34">
        <f t="shared" si="16"/>
        <v>4.0638273447365397E-2</v>
      </c>
      <c r="Y88">
        <f t="shared" si="17"/>
        <v>354</v>
      </c>
      <c r="Z88" s="34">
        <f t="shared" si="18"/>
        <v>4.0076134080575233E-2</v>
      </c>
      <c r="AA88">
        <f t="shared" si="19"/>
        <v>379</v>
      </c>
      <c r="AB88" s="34">
        <f>IF(T88=$T$1,Z88,IF('School List &amp; Interviews'!$F$13='Public Openly Selective'!C88,V88,X88))</f>
        <v>4.0076134080575233E-2</v>
      </c>
      <c r="AC88">
        <f>IF(T88=$T$1,AA88,IF('School List &amp; Interviews'!$F$13='Public Openly Selective'!C88,W88,Y88))</f>
        <v>379</v>
      </c>
    </row>
    <row r="89" spans="1:29" hidden="1">
      <c r="A89">
        <f t="shared" si="20"/>
        <v>84</v>
      </c>
      <c r="B89" t="s">
        <v>262</v>
      </c>
      <c r="C89" t="s">
        <v>1093</v>
      </c>
      <c r="D89" t="s">
        <v>267</v>
      </c>
      <c r="E89">
        <f>'MSAR Data'!AN90</f>
        <v>1187</v>
      </c>
      <c r="F89">
        <f>'MSAR Data'!AO90</f>
        <v>13742</v>
      </c>
      <c r="G89">
        <f>'MSAR Data'!AP90</f>
        <v>511</v>
      </c>
      <c r="H89">
        <f>'MSAR Data'!AQ90</f>
        <v>15440</v>
      </c>
      <c r="I89">
        <f>'MSAR Data'!AR90</f>
        <v>137</v>
      </c>
      <c r="J89">
        <f>'MSAR Data'!AS90</f>
        <v>746</v>
      </c>
      <c r="K89">
        <f>'MSAR Data'!AT90</f>
        <v>3</v>
      </c>
      <c r="L89">
        <f>'MSAR Data'!AU90</f>
        <v>886</v>
      </c>
      <c r="M89" s="20">
        <f t="shared" si="12"/>
        <v>0.84198645598194133</v>
      </c>
      <c r="N89" s="29">
        <f t="shared" si="11"/>
        <v>0.11541701769165964</v>
      </c>
      <c r="O89" s="29">
        <f t="shared" si="11"/>
        <v>5.4286130112065199E-2</v>
      </c>
      <c r="P89" s="30">
        <f t="shared" si="13"/>
        <v>6.1130887579594444E-2</v>
      </c>
      <c r="Q89" t="s">
        <v>304</v>
      </c>
      <c r="R89" t="s">
        <v>641</v>
      </c>
      <c r="S89" t="s">
        <v>22</v>
      </c>
      <c r="T89" t="s">
        <v>1135</v>
      </c>
      <c r="U89" s="10"/>
      <c r="V89" s="34">
        <f t="shared" si="14"/>
        <v>0.11541701769165964</v>
      </c>
      <c r="W89">
        <f t="shared" si="15"/>
        <v>137</v>
      </c>
      <c r="X89" s="34">
        <f t="shared" si="16"/>
        <v>5.4286130112065199E-2</v>
      </c>
      <c r="Y89">
        <f t="shared" si="17"/>
        <v>746</v>
      </c>
      <c r="Z89" s="34">
        <f t="shared" si="18"/>
        <v>5.7383419689119169E-2</v>
      </c>
      <c r="AA89">
        <f t="shared" si="19"/>
        <v>886</v>
      </c>
      <c r="AB89" s="34">
        <f>IF(T89=$T$1,Z89,IF('School List &amp; Interviews'!$F$13='Public Openly Selective'!C89,V89,X89))</f>
        <v>5.7383419689119169E-2</v>
      </c>
      <c r="AC89">
        <f>IF(T89=$T$1,AA89,IF('School List &amp; Interviews'!$F$13='Public Openly Selective'!C89,W89,Y89))</f>
        <v>886</v>
      </c>
    </row>
    <row r="90" spans="1:29" hidden="1">
      <c r="A90">
        <f t="shared" si="20"/>
        <v>85</v>
      </c>
      <c r="B90" t="s">
        <v>643</v>
      </c>
      <c r="C90" t="s">
        <v>1110</v>
      </c>
      <c r="D90" t="s">
        <v>267</v>
      </c>
      <c r="E90">
        <f>'MSAR Data'!AN91</f>
        <v>485</v>
      </c>
      <c r="F90">
        <f>'MSAR Data'!AO91</f>
        <v>15775</v>
      </c>
      <c r="G90">
        <f>'MSAR Data'!AP91</f>
        <v>965</v>
      </c>
      <c r="H90">
        <f>'MSAR Data'!AQ91</f>
        <v>17225</v>
      </c>
      <c r="I90">
        <f>'MSAR Data'!AR91</f>
        <v>93</v>
      </c>
      <c r="J90">
        <f>'MSAR Data'!AS91</f>
        <v>535</v>
      </c>
      <c r="K90">
        <f>'MSAR Data'!AT91</f>
        <v>25</v>
      </c>
      <c r="L90">
        <f>'MSAR Data'!AU91</f>
        <v>653</v>
      </c>
      <c r="M90" s="20">
        <f t="shared" si="12"/>
        <v>0.81929555895865236</v>
      </c>
      <c r="N90" s="29">
        <f t="shared" si="11"/>
        <v>0.19175257731958764</v>
      </c>
      <c r="O90" s="29">
        <f t="shared" si="11"/>
        <v>3.3914421553090331E-2</v>
      </c>
      <c r="P90" s="30">
        <f t="shared" si="13"/>
        <v>0.15783815576649732</v>
      </c>
      <c r="Q90" t="s">
        <v>304</v>
      </c>
      <c r="R90" t="s">
        <v>645</v>
      </c>
      <c r="S90" t="s">
        <v>22</v>
      </c>
      <c r="T90" t="s">
        <v>1135</v>
      </c>
      <c r="U90" s="10"/>
      <c r="V90" s="34">
        <f t="shared" si="14"/>
        <v>0.19175257731958764</v>
      </c>
      <c r="W90">
        <f t="shared" si="15"/>
        <v>93</v>
      </c>
      <c r="X90" s="34">
        <f t="shared" si="16"/>
        <v>3.3914421553090331E-2</v>
      </c>
      <c r="Y90">
        <f t="shared" si="17"/>
        <v>535</v>
      </c>
      <c r="Z90" s="34">
        <f t="shared" si="18"/>
        <v>3.7910014513788101E-2</v>
      </c>
      <c r="AA90">
        <f t="shared" si="19"/>
        <v>653</v>
      </c>
      <c r="AB90" s="34">
        <f>IF(T90=$T$1,Z90,IF('School List &amp; Interviews'!$F$13='Public Openly Selective'!C90,V90,X90))</f>
        <v>3.7910014513788101E-2</v>
      </c>
      <c r="AC90">
        <f>IF(T90=$T$1,AA90,IF('School List &amp; Interviews'!$F$13='Public Openly Selective'!C90,W90,Y90))</f>
        <v>653</v>
      </c>
    </row>
    <row r="91" spans="1:29" hidden="1">
      <c r="A91">
        <f t="shared" si="20"/>
        <v>86</v>
      </c>
      <c r="B91" t="s">
        <v>648</v>
      </c>
      <c r="C91" t="s">
        <v>265</v>
      </c>
      <c r="D91" t="s">
        <v>316</v>
      </c>
      <c r="E91">
        <f>'MSAR Data'!AN92</f>
        <v>231</v>
      </c>
      <c r="F91">
        <f>'MSAR Data'!AO92</f>
        <v>3067</v>
      </c>
      <c r="G91">
        <f>'MSAR Data'!AP92</f>
        <v>0</v>
      </c>
      <c r="H91">
        <f>'MSAR Data'!AQ92</f>
        <v>3298</v>
      </c>
      <c r="I91">
        <f>'MSAR Data'!AR92</f>
        <v>71</v>
      </c>
      <c r="J91">
        <f>'MSAR Data'!AS92</f>
        <v>566</v>
      </c>
      <c r="K91">
        <f>'MSAR Data'!AT92</f>
        <v>0</v>
      </c>
      <c r="L91">
        <f>'MSAR Data'!AU92</f>
        <v>637</v>
      </c>
      <c r="M91" s="20">
        <f t="shared" si="12"/>
        <v>0.8885400313971743</v>
      </c>
      <c r="N91" s="29">
        <f t="shared" ref="N91:O116" si="21">IFERROR(I91/E91,"")</f>
        <v>0.30735930735930733</v>
      </c>
      <c r="O91" s="29">
        <f t="shared" si="21"/>
        <v>0.18454515813498532</v>
      </c>
      <c r="P91" s="30">
        <f t="shared" si="13"/>
        <v>0.12281414922432202</v>
      </c>
      <c r="Q91" t="s">
        <v>304</v>
      </c>
      <c r="R91" t="s">
        <v>398</v>
      </c>
      <c r="S91" t="s">
        <v>22</v>
      </c>
      <c r="T91" t="s">
        <v>1136</v>
      </c>
      <c r="U91" s="10" t="s">
        <v>1223</v>
      </c>
      <c r="V91" s="34">
        <f t="shared" si="14"/>
        <v>0.30735930735930733</v>
      </c>
      <c r="W91">
        <f t="shared" si="15"/>
        <v>71</v>
      </c>
      <c r="X91" s="34">
        <f t="shared" si="16"/>
        <v>0.18454515813498532</v>
      </c>
      <c r="Y91">
        <f t="shared" si="17"/>
        <v>566</v>
      </c>
      <c r="Z91" s="34">
        <f t="shared" si="18"/>
        <v>0.19314736203759855</v>
      </c>
      <c r="AA91">
        <f t="shared" si="19"/>
        <v>637</v>
      </c>
      <c r="AB91" s="34">
        <f>IF(T91=$T$1,Z91,IF('School List &amp; Interviews'!$F$13='Public Openly Selective'!C91,V91,X91))</f>
        <v>0.18454515813498532</v>
      </c>
      <c r="AC91">
        <f>IF(T91=$T$1,AA91,IF('School List &amp; Interviews'!$F$13='Public Openly Selective'!C91,W91,Y91))</f>
        <v>566</v>
      </c>
    </row>
    <row r="92" spans="1:29" hidden="1">
      <c r="A92">
        <f t="shared" si="20"/>
        <v>87</v>
      </c>
      <c r="B92" t="s">
        <v>654</v>
      </c>
      <c r="C92" t="s">
        <v>1120</v>
      </c>
      <c r="D92" t="s">
        <v>316</v>
      </c>
      <c r="E92" s="23">
        <f>'MSAR Data'!AN93</f>
        <v>620</v>
      </c>
      <c r="F92" s="23">
        <f>'MSAR Data'!AO93</f>
        <v>5152</v>
      </c>
      <c r="G92" s="23">
        <f>'MSAR Data'!AP93</f>
        <v>5</v>
      </c>
      <c r="H92" s="23">
        <f>'MSAR Data'!AQ93</f>
        <v>5777</v>
      </c>
      <c r="I92" s="23">
        <f>'MSAR Data'!AR93</f>
        <v>317</v>
      </c>
      <c r="J92" s="23">
        <f>'MSAR Data'!AS93</f>
        <v>195</v>
      </c>
      <c r="K92" s="23">
        <f>'MSAR Data'!AT93</f>
        <v>0</v>
      </c>
      <c r="L92" s="23">
        <f>'MSAR Data'!AU93</f>
        <v>512</v>
      </c>
      <c r="M92" s="20">
        <f t="shared" si="12"/>
        <v>0.380859375</v>
      </c>
      <c r="N92" s="29">
        <f t="shared" si="21"/>
        <v>0.51129032258064511</v>
      </c>
      <c r="O92" s="29">
        <f t="shared" si="21"/>
        <v>3.7849378881987576E-2</v>
      </c>
      <c r="P92" s="30">
        <f t="shared" si="13"/>
        <v>0.47344094369865752</v>
      </c>
      <c r="Q92" t="s">
        <v>304</v>
      </c>
      <c r="R92" t="s">
        <v>659</v>
      </c>
      <c r="S92" t="s">
        <v>662</v>
      </c>
      <c r="T92" t="s">
        <v>1136</v>
      </c>
      <c r="U92" s="10" t="s">
        <v>1217</v>
      </c>
      <c r="V92" s="34">
        <f t="shared" si="14"/>
        <v>0.51129032258064511</v>
      </c>
      <c r="W92">
        <f t="shared" si="15"/>
        <v>317</v>
      </c>
      <c r="X92" s="34">
        <f t="shared" si="16"/>
        <v>3.7849378881987576E-2</v>
      </c>
      <c r="Y92">
        <f t="shared" si="17"/>
        <v>195</v>
      </c>
      <c r="Z92" s="34">
        <f t="shared" si="18"/>
        <v>8.8627315215509775E-2</v>
      </c>
      <c r="AA92">
        <f t="shared" si="19"/>
        <v>512</v>
      </c>
      <c r="AB92" s="34">
        <f>IF(T92=$T$1,Z92,IF('School List &amp; Interviews'!$F$13='Public Openly Selective'!C92,V92,X92))</f>
        <v>3.7849378881987576E-2</v>
      </c>
      <c r="AC92">
        <f>IF(T92=$T$1,AA92,IF('School List &amp; Interviews'!$F$13='Public Openly Selective'!C92,W92,Y92))</f>
        <v>195</v>
      </c>
    </row>
    <row r="93" spans="1:29" hidden="1">
      <c r="A93">
        <f t="shared" si="20"/>
        <v>88</v>
      </c>
      <c r="B93" t="s">
        <v>663</v>
      </c>
      <c r="C93" t="s">
        <v>1121</v>
      </c>
      <c r="D93" t="s">
        <v>316</v>
      </c>
      <c r="E93" s="23">
        <f>'MSAR Data'!AN94</f>
        <v>874</v>
      </c>
      <c r="F93" s="23">
        <f>'MSAR Data'!AO94</f>
        <v>7675</v>
      </c>
      <c r="G93" s="23">
        <f>'MSAR Data'!AP94</f>
        <v>85</v>
      </c>
      <c r="H93" s="23">
        <f>'MSAR Data'!AQ94</f>
        <v>8634</v>
      </c>
      <c r="I93" s="23">
        <f>'MSAR Data'!AR94</f>
        <v>272</v>
      </c>
      <c r="J93" s="23">
        <f>'MSAR Data'!AS94</f>
        <v>265</v>
      </c>
      <c r="K93" s="23">
        <f>'MSAR Data'!AT94</f>
        <v>0</v>
      </c>
      <c r="L93" s="23">
        <f>'MSAR Data'!AU94</f>
        <v>537</v>
      </c>
      <c r="M93" s="20">
        <f t="shared" si="12"/>
        <v>0.4934823091247672</v>
      </c>
      <c r="N93" s="29">
        <f t="shared" si="21"/>
        <v>0.31121281464530892</v>
      </c>
      <c r="O93" s="29">
        <f t="shared" si="21"/>
        <v>3.4527687296416941E-2</v>
      </c>
      <c r="P93" s="30">
        <f t="shared" si="13"/>
        <v>0.276685127348892</v>
      </c>
      <c r="Q93" t="s">
        <v>304</v>
      </c>
      <c r="R93" t="s">
        <v>669</v>
      </c>
      <c r="S93" t="s">
        <v>672</v>
      </c>
      <c r="T93" t="s">
        <v>1134</v>
      </c>
      <c r="U93" s="10" t="s">
        <v>1224</v>
      </c>
      <c r="V93" s="34">
        <f t="shared" si="14"/>
        <v>0.31121281464530892</v>
      </c>
      <c r="W93">
        <f t="shared" si="15"/>
        <v>272</v>
      </c>
      <c r="X93" s="34">
        <f t="shared" si="16"/>
        <v>3.4527687296416941E-2</v>
      </c>
      <c r="Y93">
        <f t="shared" si="17"/>
        <v>265</v>
      </c>
      <c r="Z93" s="34">
        <f t="shared" si="18"/>
        <v>6.2195969423210561E-2</v>
      </c>
      <c r="AA93">
        <f t="shared" si="19"/>
        <v>537</v>
      </c>
      <c r="AB93" s="34">
        <f>IF(T93=$T$1,Z93,IF('School List &amp; Interviews'!$F$13='Public Openly Selective'!C93,V93,X93))</f>
        <v>3.4527687296416941E-2</v>
      </c>
      <c r="AC93">
        <f>IF(T93=$T$1,AA93,IF('School List &amp; Interviews'!$F$13='Public Openly Selective'!C93,W93,Y93))</f>
        <v>265</v>
      </c>
    </row>
    <row r="94" spans="1:29" hidden="1">
      <c r="A94">
        <f t="shared" si="20"/>
        <v>89</v>
      </c>
      <c r="B94" t="s">
        <v>673</v>
      </c>
      <c r="C94" t="s">
        <v>1121</v>
      </c>
      <c r="D94" t="s">
        <v>316</v>
      </c>
      <c r="E94">
        <f>'MSAR Data'!AN95</f>
        <v>897</v>
      </c>
      <c r="F94">
        <f>'MSAR Data'!AO95</f>
        <v>5685</v>
      </c>
      <c r="G94" s="23">
        <f>'MSAR Data'!AP95</f>
        <v>16</v>
      </c>
      <c r="H94" s="23">
        <f>'MSAR Data'!AQ95</f>
        <v>6598</v>
      </c>
      <c r="I94" s="23">
        <f>'MSAR Data'!AR95</f>
        <v>156</v>
      </c>
      <c r="J94" s="23">
        <f>'MSAR Data'!AS95</f>
        <v>319</v>
      </c>
      <c r="K94" s="23">
        <f>'MSAR Data'!AT95</f>
        <v>0</v>
      </c>
      <c r="L94" s="23">
        <f>'MSAR Data'!AU95</f>
        <v>475</v>
      </c>
      <c r="M94" s="20">
        <f t="shared" si="12"/>
        <v>0.67157894736842105</v>
      </c>
      <c r="N94" s="29">
        <f t="shared" si="21"/>
        <v>0.17391304347826086</v>
      </c>
      <c r="O94" s="29">
        <f t="shared" si="21"/>
        <v>5.6112576956904137E-2</v>
      </c>
      <c r="P94" s="30">
        <f t="shared" si="13"/>
        <v>0.11780046652135673</v>
      </c>
      <c r="Q94" t="s">
        <v>304</v>
      </c>
      <c r="R94" t="s">
        <v>677</v>
      </c>
      <c r="S94" t="s">
        <v>680</v>
      </c>
      <c r="T94" t="s">
        <v>1134</v>
      </c>
      <c r="U94" s="10" t="s">
        <v>1224</v>
      </c>
      <c r="V94" s="34">
        <f t="shared" si="14"/>
        <v>0.17391304347826086</v>
      </c>
      <c r="W94">
        <f t="shared" si="15"/>
        <v>156</v>
      </c>
      <c r="X94" s="34">
        <f t="shared" si="16"/>
        <v>5.6112576956904137E-2</v>
      </c>
      <c r="Y94">
        <f t="shared" si="17"/>
        <v>319</v>
      </c>
      <c r="Z94" s="34">
        <f t="shared" si="18"/>
        <v>7.1991512579569567E-2</v>
      </c>
      <c r="AA94">
        <f t="shared" si="19"/>
        <v>475</v>
      </c>
      <c r="AB94" s="34">
        <f>IF(T94=$T$1,Z94,IF('School List &amp; Interviews'!$F$13='Public Openly Selective'!C94,V94,X94))</f>
        <v>5.6112576956904137E-2</v>
      </c>
      <c r="AC94">
        <f>IF(T94=$T$1,AA94,IF('School List &amp; Interviews'!$F$13='Public Openly Selective'!C94,W94,Y94))</f>
        <v>319</v>
      </c>
    </row>
    <row r="95" spans="1:29" hidden="1">
      <c r="A95">
        <f t="shared" si="20"/>
        <v>90</v>
      </c>
      <c r="B95" t="s">
        <v>681</v>
      </c>
      <c r="C95" t="s">
        <v>1122</v>
      </c>
      <c r="D95" t="s">
        <v>316</v>
      </c>
      <c r="E95" s="23">
        <f>'MSAR Data'!AN96</f>
        <v>382</v>
      </c>
      <c r="F95">
        <f>'MSAR Data'!AO96</f>
        <v>2560</v>
      </c>
      <c r="G95">
        <f>'MSAR Data'!AP96</f>
        <v>20</v>
      </c>
      <c r="H95">
        <f>'MSAR Data'!AQ96</f>
        <v>2962</v>
      </c>
      <c r="I95">
        <f>'MSAR Data'!AR96</f>
        <v>386</v>
      </c>
      <c r="J95">
        <f>'MSAR Data'!AS96</f>
        <v>80</v>
      </c>
      <c r="K95">
        <f>'MSAR Data'!AT96</f>
        <v>0</v>
      </c>
      <c r="L95">
        <f>'MSAR Data'!AU96</f>
        <v>466</v>
      </c>
      <c r="M95" s="20">
        <f t="shared" si="12"/>
        <v>0.17167381974248927</v>
      </c>
      <c r="N95" s="55">
        <f t="shared" si="21"/>
        <v>1.0104712041884816</v>
      </c>
      <c r="O95" s="29">
        <f t="shared" si="21"/>
        <v>3.125E-2</v>
      </c>
      <c r="P95" s="30">
        <f t="shared" si="13"/>
        <v>0.97922120418848158</v>
      </c>
      <c r="Q95" t="s">
        <v>304</v>
      </c>
      <c r="R95" t="s">
        <v>685</v>
      </c>
      <c r="S95" t="s">
        <v>687</v>
      </c>
      <c r="T95" t="s">
        <v>1136</v>
      </c>
      <c r="U95" s="10" t="s">
        <v>1217</v>
      </c>
      <c r="V95" s="34">
        <f t="shared" si="14"/>
        <v>1.0104712041884816</v>
      </c>
      <c r="W95">
        <f t="shared" si="15"/>
        <v>386</v>
      </c>
      <c r="X95" s="34">
        <f t="shared" si="16"/>
        <v>3.125E-2</v>
      </c>
      <c r="Y95">
        <f t="shared" si="17"/>
        <v>80</v>
      </c>
      <c r="Z95" s="34">
        <f t="shared" si="18"/>
        <v>0.15732613099257259</v>
      </c>
      <c r="AA95">
        <f t="shared" si="19"/>
        <v>466</v>
      </c>
      <c r="AB95" s="34">
        <f>IF(T95=$T$1,Z95,IF('School List &amp; Interviews'!$F$13='Public Openly Selective'!C95,V95,X95))</f>
        <v>3.125E-2</v>
      </c>
      <c r="AC95">
        <f>IF(T95=$T$1,AA95,IF('School List &amp; Interviews'!$F$13='Public Openly Selective'!C95,W95,Y95))</f>
        <v>80</v>
      </c>
    </row>
    <row r="96" spans="1:29" hidden="1">
      <c r="A96">
        <f t="shared" si="20"/>
        <v>91</v>
      </c>
      <c r="B96" t="s">
        <v>688</v>
      </c>
      <c r="C96" t="s">
        <v>1095</v>
      </c>
      <c r="D96" t="s">
        <v>316</v>
      </c>
      <c r="E96">
        <f>'MSAR Data'!AN97</f>
        <v>5990</v>
      </c>
      <c r="F96">
        <f>'MSAR Data'!AO97</f>
        <v>3126</v>
      </c>
      <c r="G96">
        <f>'MSAR Data'!AP97</f>
        <v>593</v>
      </c>
      <c r="H96">
        <f>'MSAR Data'!AQ97</f>
        <v>9709</v>
      </c>
      <c r="I96">
        <f>'MSAR Data'!AR97</f>
        <v>465</v>
      </c>
      <c r="J96">
        <f>'MSAR Data'!AS97</f>
        <v>17</v>
      </c>
      <c r="K96">
        <f>'MSAR Data'!AT97</f>
        <v>9</v>
      </c>
      <c r="L96">
        <f>'MSAR Data'!AU97</f>
        <v>491</v>
      </c>
      <c r="M96" s="20">
        <f t="shared" si="12"/>
        <v>3.4623217922606926E-2</v>
      </c>
      <c r="N96" s="29">
        <f t="shared" si="21"/>
        <v>7.7629382303839728E-2</v>
      </c>
      <c r="O96" s="29">
        <f t="shared" si="21"/>
        <v>5.4382597568777991E-3</v>
      </c>
      <c r="P96" s="30">
        <f t="shared" si="13"/>
        <v>7.2191122546961931E-2</v>
      </c>
      <c r="Q96" t="s">
        <v>304</v>
      </c>
      <c r="R96" t="s">
        <v>690</v>
      </c>
      <c r="S96" t="s">
        <v>692</v>
      </c>
      <c r="T96" t="s">
        <v>1136</v>
      </c>
      <c r="U96" s="10" t="s">
        <v>1225</v>
      </c>
      <c r="V96" s="34">
        <f t="shared" si="14"/>
        <v>7.7629382303839728E-2</v>
      </c>
      <c r="W96">
        <f t="shared" si="15"/>
        <v>465</v>
      </c>
      <c r="X96" s="34">
        <f t="shared" si="16"/>
        <v>5.4382597568777991E-3</v>
      </c>
      <c r="Y96">
        <f t="shared" si="17"/>
        <v>17</v>
      </c>
      <c r="Z96" s="34">
        <f t="shared" si="18"/>
        <v>5.0571634565866719E-2</v>
      </c>
      <c r="AA96">
        <f t="shared" si="19"/>
        <v>491</v>
      </c>
      <c r="AB96" s="34">
        <f>IF(T96=$T$1,Z96,IF('School List &amp; Interviews'!$F$13='Public Openly Selective'!C96,V96,X96))</f>
        <v>5.4382597568777991E-3</v>
      </c>
      <c r="AC96">
        <f>IF(T96=$T$1,AA96,IF('School List &amp; Interviews'!$F$13='Public Openly Selective'!C96,W96,Y96))</f>
        <v>17</v>
      </c>
    </row>
    <row r="97" spans="1:29" hidden="1">
      <c r="A97">
        <f t="shared" si="20"/>
        <v>92</v>
      </c>
      <c r="B97" t="s">
        <v>693</v>
      </c>
      <c r="C97" t="s">
        <v>1095</v>
      </c>
      <c r="D97" t="s">
        <v>316</v>
      </c>
      <c r="E97">
        <f>'MSAR Data'!AN98</f>
        <v>5367</v>
      </c>
      <c r="F97">
        <f>'MSAR Data'!AO98</f>
        <v>1957</v>
      </c>
      <c r="G97">
        <f>'MSAR Data'!AP98</f>
        <v>133</v>
      </c>
      <c r="H97">
        <f>'MSAR Data'!AQ98</f>
        <v>7457</v>
      </c>
      <c r="I97">
        <f>'MSAR Data'!AR98</f>
        <v>440</v>
      </c>
      <c r="J97">
        <f>'MSAR Data'!AS98</f>
        <v>60</v>
      </c>
      <c r="K97">
        <f>'MSAR Data'!AT98</f>
        <v>0</v>
      </c>
      <c r="L97">
        <f>'MSAR Data'!AU98</f>
        <v>500</v>
      </c>
      <c r="M97" s="20">
        <f t="shared" si="12"/>
        <v>0.12</v>
      </c>
      <c r="N97" s="29">
        <f t="shared" si="21"/>
        <v>8.1982485559903118E-2</v>
      </c>
      <c r="O97" s="29">
        <f t="shared" si="21"/>
        <v>3.0659172202350538E-2</v>
      </c>
      <c r="P97" s="30">
        <f t="shared" si="13"/>
        <v>5.132331335755258E-2</v>
      </c>
      <c r="Q97" t="s">
        <v>304</v>
      </c>
      <c r="R97" t="s">
        <v>695</v>
      </c>
      <c r="S97" t="s">
        <v>1226</v>
      </c>
      <c r="T97" t="s">
        <v>1136</v>
      </c>
      <c r="U97" s="10" t="s">
        <v>1227</v>
      </c>
      <c r="V97" s="34">
        <f t="shared" si="14"/>
        <v>8.1982485559903118E-2</v>
      </c>
      <c r="W97">
        <f t="shared" si="15"/>
        <v>440</v>
      </c>
      <c r="X97" s="34">
        <f t="shared" si="16"/>
        <v>3.0659172202350538E-2</v>
      </c>
      <c r="Y97">
        <f t="shared" si="17"/>
        <v>60</v>
      </c>
      <c r="Z97" s="34">
        <f t="shared" si="18"/>
        <v>6.7051092932814804E-2</v>
      </c>
      <c r="AA97">
        <f t="shared" si="19"/>
        <v>500</v>
      </c>
      <c r="AB97" s="34">
        <f>IF(T97=$T$1,Z97,IF('School List &amp; Interviews'!$F$13='Public Openly Selective'!C97,V97,X97))</f>
        <v>3.0659172202350538E-2</v>
      </c>
      <c r="AC97">
        <f>IF(T97=$T$1,AA97,IF('School List &amp; Interviews'!$F$13='Public Openly Selective'!C97,W97,Y97))</f>
        <v>60</v>
      </c>
    </row>
    <row r="98" spans="1:29">
      <c r="A98">
        <f t="shared" si="20"/>
        <v>93</v>
      </c>
      <c r="B98" t="s">
        <v>699</v>
      </c>
      <c r="C98" t="s">
        <v>1095</v>
      </c>
      <c r="D98" t="s">
        <v>316</v>
      </c>
      <c r="E98">
        <f>'MSAR Data'!AN99</f>
        <v>6457</v>
      </c>
      <c r="F98">
        <f>'MSAR Data'!AO99</f>
        <v>7007</v>
      </c>
      <c r="G98">
        <f>'MSAR Data'!AP99</f>
        <v>861</v>
      </c>
      <c r="H98">
        <f>'MSAR Data'!AQ99</f>
        <v>14325</v>
      </c>
      <c r="I98">
        <f>'MSAR Data'!AR99</f>
        <v>450</v>
      </c>
      <c r="J98">
        <f>'MSAR Data'!AS99</f>
        <v>457</v>
      </c>
      <c r="K98">
        <f>'MSAR Data'!AT99</f>
        <v>76</v>
      </c>
      <c r="L98">
        <f>'MSAR Data'!AU99</f>
        <v>983</v>
      </c>
      <c r="M98" s="20">
        <f t="shared" si="12"/>
        <v>0.46490335707019331</v>
      </c>
      <c r="N98" s="29">
        <f t="shared" si="21"/>
        <v>6.9691807340870368E-2</v>
      </c>
      <c r="O98" s="29">
        <f t="shared" si="21"/>
        <v>6.5220493791922365E-2</v>
      </c>
      <c r="P98" s="30">
        <f t="shared" si="13"/>
        <v>4.4713135489480027E-3</v>
      </c>
      <c r="Q98" t="s">
        <v>304</v>
      </c>
      <c r="R98" t="s">
        <v>702</v>
      </c>
      <c r="S98" t="s">
        <v>22</v>
      </c>
      <c r="T98" t="s">
        <v>1135</v>
      </c>
      <c r="U98" s="10"/>
      <c r="V98" s="34">
        <f t="shared" si="14"/>
        <v>6.9691807340870368E-2</v>
      </c>
      <c r="W98">
        <f t="shared" si="15"/>
        <v>450</v>
      </c>
      <c r="X98" s="34">
        <f t="shared" si="16"/>
        <v>6.5220493791922365E-2</v>
      </c>
      <c r="Y98">
        <f t="shared" si="17"/>
        <v>457</v>
      </c>
      <c r="Z98" s="34">
        <f t="shared" si="18"/>
        <v>6.8621291448516586E-2</v>
      </c>
      <c r="AA98">
        <f t="shared" si="19"/>
        <v>983</v>
      </c>
      <c r="AB98" s="34">
        <f>IF(T98=$T$1,Z98,IF('School List &amp; Interviews'!$F$13='Public Openly Selective'!C98,V98,X98))</f>
        <v>6.8621291448516586E-2</v>
      </c>
      <c r="AC98">
        <f>IF(T98=$T$1,AA98,IF('School List &amp; Interviews'!$F$13='Public Openly Selective'!C98,W98,Y98))</f>
        <v>983</v>
      </c>
    </row>
    <row r="99" spans="1:29" hidden="1">
      <c r="A99">
        <f t="shared" si="20"/>
        <v>94</v>
      </c>
      <c r="B99" t="s">
        <v>705</v>
      </c>
      <c r="C99" t="s">
        <v>1095</v>
      </c>
      <c r="D99" t="s">
        <v>316</v>
      </c>
      <c r="E99">
        <f>'MSAR Data'!AN100</f>
        <v>5190</v>
      </c>
      <c r="F99">
        <f>'MSAR Data'!AO100</f>
        <v>1475</v>
      </c>
      <c r="G99">
        <f>'MSAR Data'!AP100</f>
        <v>106</v>
      </c>
      <c r="H99">
        <f>'MSAR Data'!AQ100</f>
        <v>6771</v>
      </c>
      <c r="I99">
        <f>'MSAR Data'!AR100</f>
        <v>249</v>
      </c>
      <c r="J99">
        <f>'MSAR Data'!AS100</f>
        <v>1</v>
      </c>
      <c r="K99">
        <f>'MSAR Data'!AT100</f>
        <v>0</v>
      </c>
      <c r="L99">
        <f>'MSAR Data'!AU100</f>
        <v>250</v>
      </c>
      <c r="M99" s="20">
        <f t="shared" si="12"/>
        <v>4.0000000000000001E-3</v>
      </c>
      <c r="N99" s="29">
        <f t="shared" si="21"/>
        <v>4.797687861271676E-2</v>
      </c>
      <c r="O99" s="29">
        <f t="shared" si="21"/>
        <v>6.779661016949153E-4</v>
      </c>
      <c r="P99" s="30">
        <f t="shared" si="13"/>
        <v>4.7298912511021841E-2</v>
      </c>
      <c r="Q99" t="s">
        <v>429</v>
      </c>
      <c r="R99" t="s">
        <v>708</v>
      </c>
      <c r="S99" t="s">
        <v>711</v>
      </c>
      <c r="T99" t="s">
        <v>1136</v>
      </c>
      <c r="U99" s="10" t="s">
        <v>1228</v>
      </c>
      <c r="V99" s="34">
        <f t="shared" si="14"/>
        <v>4.797687861271676E-2</v>
      </c>
      <c r="W99">
        <f t="shared" si="15"/>
        <v>249</v>
      </c>
      <c r="X99" s="34">
        <f t="shared" si="16"/>
        <v>6.779661016949153E-4</v>
      </c>
      <c r="Y99">
        <f t="shared" si="17"/>
        <v>1</v>
      </c>
      <c r="Z99" s="34">
        <f t="shared" si="18"/>
        <v>3.6922168069709056E-2</v>
      </c>
      <c r="AA99">
        <f t="shared" si="19"/>
        <v>250</v>
      </c>
      <c r="AB99" s="34">
        <f>IF(T99=$T$1,Z99,IF('School List &amp; Interviews'!$F$13='Public Openly Selective'!C99,V99,X99))</f>
        <v>6.779661016949153E-4</v>
      </c>
      <c r="AC99">
        <f>IF(T99=$T$1,AA99,IF('School List &amp; Interviews'!$F$13='Public Openly Selective'!C99,W99,Y99))</f>
        <v>1</v>
      </c>
    </row>
    <row r="100" spans="1:29" hidden="1">
      <c r="A100">
        <f t="shared" si="20"/>
        <v>95</v>
      </c>
      <c r="B100" t="s">
        <v>712</v>
      </c>
      <c r="C100" t="s">
        <v>1095</v>
      </c>
      <c r="D100" t="s">
        <v>316</v>
      </c>
      <c r="E100">
        <f>'MSAR Data'!AN101</f>
        <v>5248</v>
      </c>
      <c r="F100">
        <f>'MSAR Data'!AO101</f>
        <v>3932</v>
      </c>
      <c r="G100">
        <f>'MSAR Data'!AP101</f>
        <v>168</v>
      </c>
      <c r="H100">
        <f>'MSAR Data'!AQ101</f>
        <v>9348</v>
      </c>
      <c r="I100">
        <f>'MSAR Data'!AR101</f>
        <v>648</v>
      </c>
      <c r="J100">
        <f>'MSAR Data'!AS101</f>
        <v>222</v>
      </c>
      <c r="K100">
        <f>'MSAR Data'!AT101</f>
        <v>0</v>
      </c>
      <c r="L100">
        <f>'MSAR Data'!AU101</f>
        <v>870</v>
      </c>
      <c r="M100" s="20">
        <f t="shared" si="12"/>
        <v>0.25517241379310346</v>
      </c>
      <c r="N100" s="29">
        <f t="shared" si="21"/>
        <v>0.12347560975609756</v>
      </c>
      <c r="O100" s="29">
        <f t="shared" si="21"/>
        <v>5.6459816887080364E-2</v>
      </c>
      <c r="P100" s="30">
        <f t="shared" si="13"/>
        <v>6.7015792869017196E-2</v>
      </c>
      <c r="Q100" t="s">
        <v>304</v>
      </c>
      <c r="R100" t="s">
        <v>313</v>
      </c>
      <c r="S100" t="s">
        <v>720</v>
      </c>
      <c r="T100" t="s">
        <v>1134</v>
      </c>
      <c r="U100" s="10" t="s">
        <v>1227</v>
      </c>
      <c r="V100" s="34">
        <f t="shared" si="14"/>
        <v>0.12347560975609756</v>
      </c>
      <c r="W100">
        <f t="shared" si="15"/>
        <v>648</v>
      </c>
      <c r="X100" s="34">
        <f t="shared" si="16"/>
        <v>5.6459816887080364E-2</v>
      </c>
      <c r="Y100">
        <f t="shared" si="17"/>
        <v>222</v>
      </c>
      <c r="Z100" s="34">
        <f t="shared" si="18"/>
        <v>9.3068035943517327E-2</v>
      </c>
      <c r="AA100">
        <f t="shared" si="19"/>
        <v>870</v>
      </c>
      <c r="AB100" s="34">
        <f>IF(T100=$T$1,Z100,IF('School List &amp; Interviews'!$F$13='Public Openly Selective'!C100,V100,X100))</f>
        <v>5.6459816887080364E-2</v>
      </c>
      <c r="AC100">
        <f>IF(T100=$T$1,AA100,IF('School List &amp; Interviews'!$F$13='Public Openly Selective'!C100,W100,Y100))</f>
        <v>222</v>
      </c>
    </row>
    <row r="101" spans="1:29" hidden="1">
      <c r="A101">
        <f t="shared" si="20"/>
        <v>96</v>
      </c>
      <c r="B101" t="s">
        <v>716</v>
      </c>
      <c r="C101" t="s">
        <v>1095</v>
      </c>
      <c r="D101" t="s">
        <v>316</v>
      </c>
      <c r="E101">
        <f>'MSAR Data'!AN102</f>
        <v>4525</v>
      </c>
      <c r="F101">
        <f>'MSAR Data'!AO102</f>
        <v>5203</v>
      </c>
      <c r="G101">
        <f>'MSAR Data'!AP102</f>
        <v>152</v>
      </c>
      <c r="H101">
        <f>'MSAR Data'!AQ102</f>
        <v>9880</v>
      </c>
      <c r="I101">
        <f>'MSAR Data'!AR102</f>
        <v>404</v>
      </c>
      <c r="J101">
        <f>'MSAR Data'!AS102</f>
        <v>197</v>
      </c>
      <c r="K101">
        <f>'MSAR Data'!AT102</f>
        <v>0</v>
      </c>
      <c r="L101">
        <f>'MSAR Data'!AU102</f>
        <v>601</v>
      </c>
      <c r="M101" s="20">
        <f t="shared" si="12"/>
        <v>0.32778702163061563</v>
      </c>
      <c r="N101" s="29">
        <f t="shared" si="21"/>
        <v>8.9281767955801103E-2</v>
      </c>
      <c r="O101" s="29">
        <f t="shared" si="21"/>
        <v>3.7862771477993468E-2</v>
      </c>
      <c r="P101" s="30">
        <f t="shared" si="13"/>
        <v>5.1418996477807635E-2</v>
      </c>
      <c r="Q101" t="s">
        <v>304</v>
      </c>
      <c r="R101" t="s">
        <v>719</v>
      </c>
      <c r="S101" t="s">
        <v>720</v>
      </c>
      <c r="T101" t="s">
        <v>1134</v>
      </c>
      <c r="U101" s="10" t="s">
        <v>1227</v>
      </c>
      <c r="V101" s="34">
        <f t="shared" si="14"/>
        <v>8.9281767955801103E-2</v>
      </c>
      <c r="W101">
        <f t="shared" si="15"/>
        <v>404</v>
      </c>
      <c r="X101" s="34">
        <f t="shared" si="16"/>
        <v>3.7862771477993468E-2</v>
      </c>
      <c r="Y101">
        <f t="shared" si="17"/>
        <v>197</v>
      </c>
      <c r="Z101" s="34">
        <f t="shared" si="18"/>
        <v>6.0829959514170043E-2</v>
      </c>
      <c r="AA101">
        <f t="shared" si="19"/>
        <v>601</v>
      </c>
      <c r="AB101" s="34">
        <f>IF(T101=$T$1,Z101,IF('School List &amp; Interviews'!$F$13='Public Openly Selective'!C101,V101,X101))</f>
        <v>3.7862771477993468E-2</v>
      </c>
      <c r="AC101">
        <f>IF(T101=$T$1,AA101,IF('School List &amp; Interviews'!$F$13='Public Openly Selective'!C101,W101,Y101))</f>
        <v>197</v>
      </c>
    </row>
    <row r="102" spans="1:29" hidden="1">
      <c r="A102">
        <f t="shared" si="20"/>
        <v>97</v>
      </c>
      <c r="B102" t="s">
        <v>722</v>
      </c>
      <c r="C102" t="s">
        <v>1099</v>
      </c>
      <c r="D102" t="s">
        <v>316</v>
      </c>
      <c r="E102">
        <f>'MSAR Data'!AN103</f>
        <v>2799</v>
      </c>
      <c r="F102">
        <f>'MSAR Data'!AO103</f>
        <v>3128</v>
      </c>
      <c r="G102">
        <f>'MSAR Data'!AP103</f>
        <v>5</v>
      </c>
      <c r="H102">
        <f>'MSAR Data'!AQ103</f>
        <v>5932</v>
      </c>
      <c r="I102">
        <f>'MSAR Data'!AR103</f>
        <v>327</v>
      </c>
      <c r="J102">
        <f>'MSAR Data'!AS103</f>
        <v>173</v>
      </c>
      <c r="K102">
        <f>'MSAR Data'!AT103</f>
        <v>0</v>
      </c>
      <c r="L102">
        <f>'MSAR Data'!AU103</f>
        <v>500</v>
      </c>
      <c r="M102" s="20">
        <f t="shared" si="12"/>
        <v>0.34599999999999997</v>
      </c>
      <c r="N102" s="29">
        <f t="shared" si="21"/>
        <v>0.11682743837084673</v>
      </c>
      <c r="O102" s="29">
        <f t="shared" si="21"/>
        <v>5.5306905370843991E-2</v>
      </c>
      <c r="P102" s="30">
        <f t="shared" si="13"/>
        <v>6.1520533000002743E-2</v>
      </c>
      <c r="Q102" t="s">
        <v>304</v>
      </c>
      <c r="R102" t="s">
        <v>727</v>
      </c>
      <c r="S102" t="s">
        <v>727</v>
      </c>
      <c r="T102" t="s">
        <v>1134</v>
      </c>
      <c r="U102" s="10" t="s">
        <v>1229</v>
      </c>
      <c r="V102" s="34">
        <f t="shared" si="14"/>
        <v>0.11682743837084673</v>
      </c>
      <c r="W102">
        <f t="shared" si="15"/>
        <v>327</v>
      </c>
      <c r="X102" s="34">
        <f t="shared" si="16"/>
        <v>5.5306905370843991E-2</v>
      </c>
      <c r="Y102">
        <f t="shared" si="17"/>
        <v>173</v>
      </c>
      <c r="Z102" s="34">
        <f t="shared" si="18"/>
        <v>8.4288604180714766E-2</v>
      </c>
      <c r="AA102">
        <f t="shared" si="19"/>
        <v>500</v>
      </c>
      <c r="AB102" s="34">
        <f>IF(T102=$T$1,Z102,IF('School List &amp; Interviews'!$F$13='Public Openly Selective'!C102,V102,X102))</f>
        <v>5.5306905370843991E-2</v>
      </c>
      <c r="AC102">
        <f>IF(T102=$T$1,AA102,IF('School List &amp; Interviews'!$F$13='Public Openly Selective'!C102,W102,Y102))</f>
        <v>173</v>
      </c>
    </row>
    <row r="103" spans="1:29" hidden="1">
      <c r="A103">
        <f t="shared" si="20"/>
        <v>98</v>
      </c>
      <c r="B103" t="s">
        <v>732</v>
      </c>
      <c r="C103" t="s">
        <v>1096</v>
      </c>
      <c r="D103" t="s">
        <v>267</v>
      </c>
      <c r="E103">
        <f>'MSAR Data'!AN104</f>
        <v>852</v>
      </c>
      <c r="F103">
        <f>'MSAR Data'!AO104</f>
        <v>5991</v>
      </c>
      <c r="G103">
        <f>'MSAR Data'!AP104</f>
        <v>518</v>
      </c>
      <c r="H103">
        <f>'MSAR Data'!AQ104</f>
        <v>7361</v>
      </c>
      <c r="I103">
        <f>'MSAR Data'!AR104</f>
        <v>76</v>
      </c>
      <c r="J103">
        <f>'MSAR Data'!AS104</f>
        <v>564</v>
      </c>
      <c r="K103">
        <f>'MSAR Data'!AT104</f>
        <v>0</v>
      </c>
      <c r="L103">
        <f>'MSAR Data'!AU104</f>
        <v>640</v>
      </c>
      <c r="M103" s="20">
        <f t="shared" si="12"/>
        <v>0.88124999999999998</v>
      </c>
      <c r="N103" s="29">
        <f t="shared" si="21"/>
        <v>8.9201877934272297E-2</v>
      </c>
      <c r="O103" s="29">
        <f t="shared" si="21"/>
        <v>9.4141211817726583E-2</v>
      </c>
      <c r="P103" s="30">
        <f t="shared" si="13"/>
        <v>-4.939333883454286E-3</v>
      </c>
      <c r="Q103" t="s">
        <v>304</v>
      </c>
      <c r="R103" t="s">
        <v>736</v>
      </c>
      <c r="S103" t="s">
        <v>22</v>
      </c>
      <c r="T103" t="s">
        <v>1135</v>
      </c>
      <c r="U103" s="10"/>
      <c r="V103" s="34">
        <f t="shared" si="14"/>
        <v>8.9201877934272297E-2</v>
      </c>
      <c r="W103">
        <f t="shared" si="15"/>
        <v>76</v>
      </c>
      <c r="X103" s="34">
        <f t="shared" si="16"/>
        <v>9.4141211817726583E-2</v>
      </c>
      <c r="Y103">
        <f t="shared" si="17"/>
        <v>564</v>
      </c>
      <c r="Z103" s="34">
        <f t="shared" si="18"/>
        <v>8.6944708599375087E-2</v>
      </c>
      <c r="AA103">
        <f t="shared" si="19"/>
        <v>640</v>
      </c>
      <c r="AB103" s="34">
        <f>IF(T103=$T$1,Z103,IF('School List &amp; Interviews'!$F$13='Public Openly Selective'!C103,V103,X103))</f>
        <v>8.6944708599375087E-2</v>
      </c>
      <c r="AC103">
        <f>IF(T103=$T$1,AA103,IF('School List &amp; Interviews'!$F$13='Public Openly Selective'!C103,W103,Y103))</f>
        <v>640</v>
      </c>
    </row>
    <row r="104" spans="1:29">
      <c r="A104">
        <f t="shared" si="20"/>
        <v>99</v>
      </c>
      <c r="B104" t="s">
        <v>738</v>
      </c>
      <c r="C104" t="s">
        <v>1097</v>
      </c>
      <c r="D104" t="s">
        <v>316</v>
      </c>
      <c r="E104">
        <f>'MSAR Data'!AN105</f>
        <v>1271</v>
      </c>
      <c r="F104">
        <f>'MSAR Data'!AO105</f>
        <v>4845</v>
      </c>
      <c r="G104">
        <f>'MSAR Data'!AP105</f>
        <v>21</v>
      </c>
      <c r="H104">
        <f>'MSAR Data'!AQ105</f>
        <v>6137</v>
      </c>
      <c r="I104">
        <f>'MSAR Data'!AR105</f>
        <v>208</v>
      </c>
      <c r="J104">
        <f>'MSAR Data'!AS105</f>
        <v>344</v>
      </c>
      <c r="K104">
        <f>'MSAR Data'!AT105</f>
        <v>0</v>
      </c>
      <c r="L104">
        <f>'MSAR Data'!AU105</f>
        <v>552</v>
      </c>
      <c r="M104" s="20">
        <f t="shared" si="12"/>
        <v>0.62318840579710144</v>
      </c>
      <c r="N104" s="29">
        <f t="shared" si="21"/>
        <v>0.16365066876475218</v>
      </c>
      <c r="O104" s="29">
        <f t="shared" si="21"/>
        <v>7.1001031991744068E-2</v>
      </c>
      <c r="P104" s="30">
        <f t="shared" si="13"/>
        <v>9.2649636773008109E-2</v>
      </c>
      <c r="Q104" t="s">
        <v>304</v>
      </c>
      <c r="R104" t="s">
        <v>740</v>
      </c>
      <c r="S104" t="s">
        <v>740</v>
      </c>
      <c r="T104" t="s">
        <v>1135</v>
      </c>
      <c r="U104" s="10"/>
      <c r="V104" s="34">
        <f t="shared" si="14"/>
        <v>0.16365066876475218</v>
      </c>
      <c r="W104">
        <f t="shared" si="15"/>
        <v>208</v>
      </c>
      <c r="X104" s="34">
        <f t="shared" si="16"/>
        <v>7.1001031991744068E-2</v>
      </c>
      <c r="Y104">
        <f t="shared" si="17"/>
        <v>344</v>
      </c>
      <c r="Z104" s="34">
        <f t="shared" si="18"/>
        <v>8.9946227798598663E-2</v>
      </c>
      <c r="AA104">
        <f t="shared" si="19"/>
        <v>552</v>
      </c>
      <c r="AB104" s="34">
        <f>IF(T104=$T$1,Z104,IF('School List &amp; Interviews'!$F$13='Public Openly Selective'!C104,V104,X104))</f>
        <v>8.9946227798598663E-2</v>
      </c>
      <c r="AC104">
        <f>IF(T104=$T$1,AA104,IF('School List &amp; Interviews'!$F$13='Public Openly Selective'!C104,W104,Y104))</f>
        <v>552</v>
      </c>
    </row>
    <row r="105" spans="1:29" hidden="1">
      <c r="A105">
        <f t="shared" si="20"/>
        <v>100</v>
      </c>
      <c r="B105" t="s">
        <v>744</v>
      </c>
      <c r="C105" t="s">
        <v>1123</v>
      </c>
      <c r="D105" t="s">
        <v>316</v>
      </c>
      <c r="E105">
        <f>'MSAR Data'!AN106</f>
        <v>859</v>
      </c>
      <c r="F105">
        <f>'MSAR Data'!AO106</f>
        <v>12648</v>
      </c>
      <c r="G105">
        <f>'MSAR Data'!AP106</f>
        <v>599</v>
      </c>
      <c r="H105">
        <f>'MSAR Data'!AQ106</f>
        <v>14106</v>
      </c>
      <c r="I105">
        <f>'MSAR Data'!AR106</f>
        <v>204</v>
      </c>
      <c r="J105">
        <f>'MSAR Data'!AS106</f>
        <v>527</v>
      </c>
      <c r="K105">
        <f>'MSAR Data'!AT106</f>
        <v>13</v>
      </c>
      <c r="L105">
        <f>'MSAR Data'!AU106</f>
        <v>744</v>
      </c>
      <c r="M105" s="20">
        <f t="shared" si="12"/>
        <v>0.70833333333333337</v>
      </c>
      <c r="N105" s="29">
        <f t="shared" si="21"/>
        <v>0.23748544819557627</v>
      </c>
      <c r="O105" s="29">
        <f t="shared" si="21"/>
        <v>4.1666666666666664E-2</v>
      </c>
      <c r="P105" s="30">
        <f t="shared" si="13"/>
        <v>0.19581878152890961</v>
      </c>
      <c r="Q105" t="s">
        <v>304</v>
      </c>
      <c r="R105" t="s">
        <v>746</v>
      </c>
      <c r="S105" t="s">
        <v>720</v>
      </c>
      <c r="T105" t="s">
        <v>1134</v>
      </c>
      <c r="U105" s="10" t="s">
        <v>1220</v>
      </c>
      <c r="V105" s="34">
        <f t="shared" si="14"/>
        <v>0.23748544819557627</v>
      </c>
      <c r="W105">
        <f t="shared" si="15"/>
        <v>204</v>
      </c>
      <c r="X105" s="34">
        <f t="shared" si="16"/>
        <v>4.1666666666666664E-2</v>
      </c>
      <c r="Y105">
        <f t="shared" si="17"/>
        <v>527</v>
      </c>
      <c r="Z105" s="34">
        <f t="shared" si="18"/>
        <v>5.2743513398553807E-2</v>
      </c>
      <c r="AA105">
        <f t="shared" si="19"/>
        <v>744</v>
      </c>
      <c r="AB105" s="34">
        <f>IF(T105=$T$1,Z105,IF('School List &amp; Interviews'!$F$13='Public Openly Selective'!C105,V105,X105))</f>
        <v>4.1666666666666664E-2</v>
      </c>
      <c r="AC105">
        <f>IF(T105=$T$1,AA105,IF('School List &amp; Interviews'!$F$13='Public Openly Selective'!C105,W105,Y105))</f>
        <v>527</v>
      </c>
    </row>
    <row r="106" spans="1:29" hidden="1">
      <c r="A106">
        <f t="shared" si="20"/>
        <v>101</v>
      </c>
      <c r="B106" t="s">
        <v>750</v>
      </c>
      <c r="C106" t="s">
        <v>1105</v>
      </c>
      <c r="D106" t="s">
        <v>316</v>
      </c>
      <c r="E106">
        <f>'MSAR Data'!AN107</f>
        <v>608</v>
      </c>
      <c r="F106">
        <f>'MSAR Data'!AO107</f>
        <v>3627</v>
      </c>
      <c r="G106">
        <f>'MSAR Data'!AP107</f>
        <v>484</v>
      </c>
      <c r="H106">
        <f>'MSAR Data'!AQ107</f>
        <v>4719</v>
      </c>
      <c r="I106">
        <f>'MSAR Data'!AR107</f>
        <v>200</v>
      </c>
      <c r="J106">
        <f>'MSAR Data'!AS107</f>
        <v>146</v>
      </c>
      <c r="K106">
        <f>'MSAR Data'!AT107</f>
        <v>4</v>
      </c>
      <c r="L106">
        <f>'MSAR Data'!AU107</f>
        <v>350</v>
      </c>
      <c r="M106" s="20">
        <f t="shared" si="12"/>
        <v>0.41714285714285715</v>
      </c>
      <c r="N106" s="29">
        <f t="shared" si="21"/>
        <v>0.32894736842105265</v>
      </c>
      <c r="O106" s="29">
        <f t="shared" si="21"/>
        <v>4.0253653156878962E-2</v>
      </c>
      <c r="P106" s="30">
        <f t="shared" si="13"/>
        <v>0.2886937152641737</v>
      </c>
      <c r="Q106" t="s">
        <v>304</v>
      </c>
      <c r="R106" t="s">
        <v>695</v>
      </c>
      <c r="S106" t="s">
        <v>754</v>
      </c>
      <c r="T106" t="s">
        <v>1134</v>
      </c>
      <c r="U106" s="10" t="s">
        <v>1220</v>
      </c>
      <c r="V106" s="34">
        <f t="shared" si="14"/>
        <v>0.32894736842105265</v>
      </c>
      <c r="W106">
        <f t="shared" si="15"/>
        <v>200</v>
      </c>
      <c r="X106" s="34">
        <f t="shared" si="16"/>
        <v>4.0253653156878962E-2</v>
      </c>
      <c r="Y106">
        <f t="shared" si="17"/>
        <v>146</v>
      </c>
      <c r="Z106" s="34">
        <f t="shared" si="18"/>
        <v>7.4168255986437809E-2</v>
      </c>
      <c r="AA106">
        <f t="shared" si="19"/>
        <v>350</v>
      </c>
      <c r="AB106" s="34">
        <f>IF(T106=$T$1,Z106,IF('School List &amp; Interviews'!$F$13='Public Openly Selective'!C106,V106,X106))</f>
        <v>4.0253653156878962E-2</v>
      </c>
      <c r="AC106">
        <f>IF(T106=$T$1,AA106,IF('School List &amp; Interviews'!$F$13='Public Openly Selective'!C106,W106,Y106))</f>
        <v>146</v>
      </c>
    </row>
    <row r="107" spans="1:29" hidden="1">
      <c r="A107">
        <f t="shared" si="20"/>
        <v>102</v>
      </c>
      <c r="B107" t="s">
        <v>755</v>
      </c>
      <c r="C107" t="s">
        <v>1099</v>
      </c>
      <c r="D107" t="s">
        <v>316</v>
      </c>
      <c r="E107">
        <f>'MSAR Data'!AN108</f>
        <v>2799</v>
      </c>
      <c r="F107">
        <f>'MSAR Data'!AO108</f>
        <v>2553</v>
      </c>
      <c r="G107">
        <f>'MSAR Data'!AP108</f>
        <v>21</v>
      </c>
      <c r="H107">
        <f>'MSAR Data'!AQ108</f>
        <v>5373</v>
      </c>
      <c r="I107">
        <f>'MSAR Data'!AR108</f>
        <v>279</v>
      </c>
      <c r="J107">
        <f>'MSAR Data'!AS108</f>
        <v>70</v>
      </c>
      <c r="K107">
        <f>'MSAR Data'!AT108</f>
        <v>0</v>
      </c>
      <c r="L107">
        <f>'MSAR Data'!AU108</f>
        <v>349</v>
      </c>
      <c r="M107" s="20">
        <f t="shared" si="12"/>
        <v>0.20057306590257878</v>
      </c>
      <c r="N107" s="29">
        <f t="shared" si="21"/>
        <v>9.9678456591639875E-2</v>
      </c>
      <c r="O107" s="29">
        <f t="shared" si="21"/>
        <v>2.7418723070896985E-2</v>
      </c>
      <c r="P107" s="30">
        <f t="shared" si="13"/>
        <v>7.2259733520742886E-2</v>
      </c>
      <c r="Q107" t="s">
        <v>304</v>
      </c>
      <c r="R107" t="s">
        <v>695</v>
      </c>
      <c r="S107" t="s">
        <v>757</v>
      </c>
      <c r="T107" t="s">
        <v>1136</v>
      </c>
      <c r="U107" s="10" t="s">
        <v>1233</v>
      </c>
      <c r="V107" s="34">
        <f t="shared" si="14"/>
        <v>9.9678456591639875E-2</v>
      </c>
      <c r="W107">
        <f t="shared" si="15"/>
        <v>279</v>
      </c>
      <c r="X107" s="34">
        <f t="shared" si="16"/>
        <v>2.7418723070896985E-2</v>
      </c>
      <c r="Y107">
        <f t="shared" si="17"/>
        <v>70</v>
      </c>
      <c r="Z107" s="34">
        <f t="shared" si="18"/>
        <v>6.4954401637818723E-2</v>
      </c>
      <c r="AA107">
        <f t="shared" si="19"/>
        <v>349</v>
      </c>
      <c r="AB107" s="34">
        <f>IF(T107=$T$1,Z107,IF('School List &amp; Interviews'!$F$13='Public Openly Selective'!C107,V107,X107))</f>
        <v>2.7418723070896985E-2</v>
      </c>
      <c r="AC107">
        <f>IF(T107=$T$1,AA107,IF('School List &amp; Interviews'!$F$13='Public Openly Selective'!C107,W107,Y107))</f>
        <v>70</v>
      </c>
    </row>
    <row r="108" spans="1:29" hidden="1">
      <c r="A108">
        <f t="shared" si="20"/>
        <v>103</v>
      </c>
      <c r="B108" t="s">
        <v>761</v>
      </c>
      <c r="C108" t="s">
        <v>1124</v>
      </c>
      <c r="D108" t="s">
        <v>316</v>
      </c>
      <c r="E108">
        <f>'MSAR Data'!AN109</f>
        <v>271</v>
      </c>
      <c r="F108">
        <f>'MSAR Data'!AO109</f>
        <v>2278</v>
      </c>
      <c r="G108">
        <f>'MSAR Data'!AP109</f>
        <v>344</v>
      </c>
      <c r="H108">
        <f>'MSAR Data'!AQ109</f>
        <v>2893</v>
      </c>
      <c r="I108">
        <f>'MSAR Data'!AR109</f>
        <v>228</v>
      </c>
      <c r="J108">
        <f>'MSAR Data'!AS109</f>
        <v>96</v>
      </c>
      <c r="K108">
        <f>'MSAR Data'!AT109</f>
        <v>0</v>
      </c>
      <c r="L108">
        <f>'MSAR Data'!AU109</f>
        <v>324</v>
      </c>
      <c r="M108" s="20">
        <f t="shared" si="12"/>
        <v>0.29629629629629628</v>
      </c>
      <c r="N108" s="29">
        <f t="shared" si="21"/>
        <v>0.84132841328413288</v>
      </c>
      <c r="O108" s="29">
        <f t="shared" si="21"/>
        <v>4.2142230026338892E-2</v>
      </c>
      <c r="P108" s="30">
        <f t="shared" si="13"/>
        <v>0.799186183257794</v>
      </c>
      <c r="Q108" t="s">
        <v>304</v>
      </c>
      <c r="R108" t="s">
        <v>765</v>
      </c>
      <c r="S108" t="s">
        <v>767</v>
      </c>
      <c r="T108" t="s">
        <v>1136</v>
      </c>
      <c r="U108" s="10" t="s">
        <v>1217</v>
      </c>
      <c r="V108" s="34">
        <f t="shared" si="14"/>
        <v>0.84132841328413288</v>
      </c>
      <c r="W108">
        <f t="shared" si="15"/>
        <v>228</v>
      </c>
      <c r="X108" s="34">
        <f t="shared" si="16"/>
        <v>4.2142230026338892E-2</v>
      </c>
      <c r="Y108">
        <f t="shared" si="17"/>
        <v>96</v>
      </c>
      <c r="Z108" s="34">
        <f t="shared" si="18"/>
        <v>0.11199446940891808</v>
      </c>
      <c r="AA108">
        <f t="shared" si="19"/>
        <v>324</v>
      </c>
      <c r="AB108" s="34">
        <f>IF(T108=$T$1,Z108,IF('School List &amp; Interviews'!$F$13='Public Openly Selective'!C108,V108,X108))</f>
        <v>4.2142230026338892E-2</v>
      </c>
      <c r="AC108">
        <f>IF(T108=$T$1,AA108,IF('School List &amp; Interviews'!$F$13='Public Openly Selective'!C108,W108,Y108))</f>
        <v>96</v>
      </c>
    </row>
    <row r="109" spans="1:29" hidden="1">
      <c r="A109">
        <f t="shared" si="20"/>
        <v>104</v>
      </c>
      <c r="B109" s="21" t="s">
        <v>768</v>
      </c>
      <c r="C109" t="s">
        <v>1092</v>
      </c>
      <c r="D109" t="s">
        <v>316</v>
      </c>
      <c r="E109">
        <f>'MSAR Data'!AN110</f>
        <v>4732</v>
      </c>
      <c r="F109">
        <f>'MSAR Data'!AO110</f>
        <v>1175</v>
      </c>
      <c r="G109">
        <f>'MSAR Data'!AP110</f>
        <v>34</v>
      </c>
      <c r="H109">
        <f>'MSAR Data'!AQ110</f>
        <v>5941</v>
      </c>
      <c r="I109">
        <f>'MSAR Data'!AR110</f>
        <v>212</v>
      </c>
      <c r="J109">
        <f>'MSAR Data'!AS110</f>
        <v>8</v>
      </c>
      <c r="K109">
        <f>'MSAR Data'!AT110</f>
        <v>0</v>
      </c>
      <c r="L109">
        <f>'MSAR Data'!AU110</f>
        <v>220</v>
      </c>
      <c r="M109" s="20">
        <f t="shared" si="12"/>
        <v>3.6363636363636362E-2</v>
      </c>
      <c r="N109" s="29">
        <f t="shared" si="21"/>
        <v>4.4801352493660185E-2</v>
      </c>
      <c r="O109" s="29">
        <f t="shared" si="21"/>
        <v>6.8085106382978723E-3</v>
      </c>
      <c r="P109" s="30">
        <f t="shared" si="13"/>
        <v>3.7992841855362315E-2</v>
      </c>
      <c r="Q109" t="s">
        <v>304</v>
      </c>
      <c r="R109" t="s">
        <v>769</v>
      </c>
      <c r="S109" t="s">
        <v>770</v>
      </c>
      <c r="T109" t="s">
        <v>1136</v>
      </c>
      <c r="U109" s="10" t="s">
        <v>1225</v>
      </c>
      <c r="V109" s="34">
        <f t="shared" si="14"/>
        <v>4.4801352493660185E-2</v>
      </c>
      <c r="W109">
        <f t="shared" si="15"/>
        <v>212</v>
      </c>
      <c r="X109" s="34">
        <f t="shared" si="16"/>
        <v>6.8085106382978723E-3</v>
      </c>
      <c r="Y109">
        <f t="shared" si="17"/>
        <v>8</v>
      </c>
      <c r="Z109" s="34">
        <f t="shared" si="18"/>
        <v>3.7030802895135502E-2</v>
      </c>
      <c r="AA109">
        <f t="shared" si="19"/>
        <v>220</v>
      </c>
      <c r="AB109" s="34">
        <f>IF(T109=$T$1,Z109,IF('School List &amp; Interviews'!$F$13='Public Openly Selective'!C109,V109,X109))</f>
        <v>6.8085106382978723E-3</v>
      </c>
      <c r="AC109">
        <f>IF(T109=$T$1,AA109,IF('School List &amp; Interviews'!$F$13='Public Openly Selective'!C109,W109,Y109))</f>
        <v>8</v>
      </c>
    </row>
    <row r="110" spans="1:29" hidden="1">
      <c r="A110">
        <f t="shared" si="20"/>
        <v>105</v>
      </c>
      <c r="B110" t="s">
        <v>771</v>
      </c>
      <c r="C110" t="s">
        <v>1096</v>
      </c>
      <c r="D110" t="s">
        <v>316</v>
      </c>
      <c r="E110">
        <f>'MSAR Data'!AN111</f>
        <v>1991</v>
      </c>
      <c r="F110">
        <f>'MSAR Data'!AO111</f>
        <v>5096</v>
      </c>
      <c r="G110">
        <f>'MSAR Data'!AP111</f>
        <v>488</v>
      </c>
      <c r="H110">
        <f>'MSAR Data'!AQ111</f>
        <v>7575</v>
      </c>
      <c r="I110">
        <f>'MSAR Data'!AR111</f>
        <v>413</v>
      </c>
      <c r="J110">
        <f>'MSAR Data'!AS111</f>
        <v>374</v>
      </c>
      <c r="K110">
        <f>'MSAR Data'!AT111</f>
        <v>46</v>
      </c>
      <c r="L110">
        <f>'MSAR Data'!AU111</f>
        <v>833</v>
      </c>
      <c r="M110" s="20">
        <f t="shared" si="12"/>
        <v>0.44897959183673469</v>
      </c>
      <c r="N110" s="29">
        <f t="shared" si="21"/>
        <v>0.20743345052737319</v>
      </c>
      <c r="O110" s="29">
        <f t="shared" si="21"/>
        <v>7.3390894819466243E-2</v>
      </c>
      <c r="P110" s="30">
        <f t="shared" si="13"/>
        <v>0.13404255570790696</v>
      </c>
      <c r="Q110" t="s">
        <v>304</v>
      </c>
      <c r="R110" t="s">
        <v>776</v>
      </c>
      <c r="S110" t="s">
        <v>780</v>
      </c>
      <c r="T110" t="s">
        <v>1134</v>
      </c>
      <c r="U110" s="10" t="s">
        <v>1222</v>
      </c>
      <c r="V110" s="34">
        <f t="shared" si="14"/>
        <v>0.20743345052737319</v>
      </c>
      <c r="W110">
        <f t="shared" si="15"/>
        <v>413</v>
      </c>
      <c r="X110" s="34">
        <f t="shared" si="16"/>
        <v>7.3390894819466243E-2</v>
      </c>
      <c r="Y110">
        <f t="shared" si="17"/>
        <v>374</v>
      </c>
      <c r="Z110" s="34">
        <f t="shared" si="18"/>
        <v>0.10996699669966997</v>
      </c>
      <c r="AA110">
        <f t="shared" si="19"/>
        <v>833</v>
      </c>
      <c r="AB110" s="34">
        <f>IF(T110=$T$1,Z110,IF('School List &amp; Interviews'!$F$13='Public Openly Selective'!C110,V110,X110))</f>
        <v>7.3390894819466243E-2</v>
      </c>
      <c r="AC110">
        <f>IF(T110=$T$1,AA110,IF('School List &amp; Interviews'!$F$13='Public Openly Selective'!C110,W110,Y110))</f>
        <v>374</v>
      </c>
    </row>
    <row r="111" spans="1:29" hidden="1">
      <c r="A111">
        <f t="shared" si="20"/>
        <v>106</v>
      </c>
      <c r="B111" t="s">
        <v>781</v>
      </c>
      <c r="C111" t="s">
        <v>1125</v>
      </c>
      <c r="D111" t="s">
        <v>316</v>
      </c>
      <c r="E111">
        <f>'MSAR Data'!AN112</f>
        <v>340</v>
      </c>
      <c r="F111">
        <f>'MSAR Data'!AO112</f>
        <v>3843</v>
      </c>
      <c r="G111">
        <f>'MSAR Data'!AP112</f>
        <v>5</v>
      </c>
      <c r="H111">
        <f>'MSAR Data'!AQ112</f>
        <v>4188</v>
      </c>
      <c r="I111">
        <f>'MSAR Data'!AR112</f>
        <v>239</v>
      </c>
      <c r="J111">
        <f>'MSAR Data'!AS112</f>
        <v>487</v>
      </c>
      <c r="K111">
        <f>'MSAR Data'!AT112</f>
        <v>0</v>
      </c>
      <c r="L111">
        <f>'MSAR Data'!AU112</f>
        <v>726</v>
      </c>
      <c r="M111" s="20">
        <f t="shared" si="12"/>
        <v>0.67079889807162529</v>
      </c>
      <c r="N111" s="29">
        <f t="shared" si="21"/>
        <v>0.70294117647058818</v>
      </c>
      <c r="O111" s="29">
        <f t="shared" si="21"/>
        <v>0.12672391360915952</v>
      </c>
      <c r="P111" s="30">
        <f t="shared" si="13"/>
        <v>0.5762172628614286</v>
      </c>
      <c r="Q111" t="s">
        <v>304</v>
      </c>
      <c r="R111" t="s">
        <v>785</v>
      </c>
      <c r="S111" t="s">
        <v>788</v>
      </c>
      <c r="T111" t="s">
        <v>1134</v>
      </c>
      <c r="U111" s="10" t="s">
        <v>1222</v>
      </c>
      <c r="V111" s="34">
        <f t="shared" si="14"/>
        <v>0.70294117647058818</v>
      </c>
      <c r="W111">
        <f t="shared" si="15"/>
        <v>239</v>
      </c>
      <c r="X111" s="34">
        <f t="shared" si="16"/>
        <v>0.12672391360915952</v>
      </c>
      <c r="Y111">
        <f t="shared" si="17"/>
        <v>487</v>
      </c>
      <c r="Z111" s="34">
        <f t="shared" si="18"/>
        <v>0.17335243553008595</v>
      </c>
      <c r="AA111">
        <f t="shared" si="19"/>
        <v>726</v>
      </c>
      <c r="AB111" s="34">
        <f>IF(T111=$T$1,Z111,IF('School List &amp; Interviews'!$F$13='Public Openly Selective'!C111,V111,X111))</f>
        <v>0.12672391360915952</v>
      </c>
      <c r="AC111">
        <f>IF(T111=$T$1,AA111,IF('School List &amp; Interviews'!$F$13='Public Openly Selective'!C111,W111,Y111))</f>
        <v>487</v>
      </c>
    </row>
    <row r="112" spans="1:29" hidden="1">
      <c r="A112">
        <f t="shared" si="20"/>
        <v>107</v>
      </c>
      <c r="B112" t="s">
        <v>789</v>
      </c>
      <c r="C112" t="s">
        <v>1126</v>
      </c>
      <c r="D112" t="s">
        <v>316</v>
      </c>
      <c r="E112">
        <f>'MSAR Data'!AN113</f>
        <v>558</v>
      </c>
      <c r="F112">
        <f>'MSAR Data'!AO113</f>
        <v>2695</v>
      </c>
      <c r="G112">
        <f>'MSAR Data'!AP113</f>
        <v>21</v>
      </c>
      <c r="H112">
        <f>'MSAR Data'!AQ113</f>
        <v>3274</v>
      </c>
      <c r="I112">
        <f>'MSAR Data'!AR113</f>
        <v>406</v>
      </c>
      <c r="J112">
        <f>'MSAR Data'!AS113</f>
        <v>213</v>
      </c>
      <c r="K112">
        <f>'MSAR Data'!AT113</f>
        <v>0</v>
      </c>
      <c r="L112">
        <f>'MSAR Data'!AU113</f>
        <v>619</v>
      </c>
      <c r="M112" s="20">
        <f t="shared" si="12"/>
        <v>0.34410339256865913</v>
      </c>
      <c r="N112" s="29">
        <f t="shared" si="21"/>
        <v>0.72759856630824371</v>
      </c>
      <c r="O112" s="29">
        <f t="shared" si="21"/>
        <v>7.9035250463821899E-2</v>
      </c>
      <c r="P112" s="30">
        <f t="shared" si="13"/>
        <v>0.64856331584442184</v>
      </c>
      <c r="Q112" t="s">
        <v>304</v>
      </c>
      <c r="R112" t="s">
        <v>794</v>
      </c>
      <c r="S112" t="s">
        <v>797</v>
      </c>
      <c r="T112" t="s">
        <v>1134</v>
      </c>
      <c r="U112" s="10" t="s">
        <v>1217</v>
      </c>
      <c r="V112" s="34">
        <f t="shared" si="14"/>
        <v>0.72759856630824371</v>
      </c>
      <c r="W112">
        <f t="shared" si="15"/>
        <v>406</v>
      </c>
      <c r="X112" s="34">
        <f t="shared" si="16"/>
        <v>7.9035250463821899E-2</v>
      </c>
      <c r="Y112">
        <f t="shared" si="17"/>
        <v>213</v>
      </c>
      <c r="Z112" s="34">
        <f t="shared" si="18"/>
        <v>0.18906536346976177</v>
      </c>
      <c r="AA112">
        <f t="shared" si="19"/>
        <v>619</v>
      </c>
      <c r="AB112" s="34">
        <f>IF(T112=$T$1,Z112,IF('School List &amp; Interviews'!$F$13='Public Openly Selective'!C112,V112,X112))</f>
        <v>7.9035250463821899E-2</v>
      </c>
      <c r="AC112">
        <f>IF(T112=$T$1,AA112,IF('School List &amp; Interviews'!$F$13='Public Openly Selective'!C112,W112,Y112))</f>
        <v>213</v>
      </c>
    </row>
    <row r="113" spans="1:29" hidden="1">
      <c r="A113">
        <f t="shared" si="20"/>
        <v>108</v>
      </c>
      <c r="B113" t="s">
        <v>798</v>
      </c>
      <c r="C113" t="s">
        <v>1127</v>
      </c>
      <c r="D113" t="s">
        <v>316</v>
      </c>
      <c r="E113">
        <f>'MSAR Data'!AN114</f>
        <v>586</v>
      </c>
      <c r="F113">
        <f>'MSAR Data'!AO114</f>
        <v>3082</v>
      </c>
      <c r="G113">
        <f>'MSAR Data'!AP114</f>
        <v>124</v>
      </c>
      <c r="H113">
        <f>'MSAR Data'!AQ114</f>
        <v>3792</v>
      </c>
      <c r="I113">
        <f>'MSAR Data'!AR114</f>
        <v>338</v>
      </c>
      <c r="J113">
        <f>'MSAR Data'!AS114</f>
        <v>219</v>
      </c>
      <c r="K113">
        <f>'MSAR Data'!AT114</f>
        <v>4</v>
      </c>
      <c r="L113">
        <f>'MSAR Data'!AU114</f>
        <v>561</v>
      </c>
      <c r="M113" s="20">
        <f t="shared" si="12"/>
        <v>0.39037433155080214</v>
      </c>
      <c r="N113" s="29">
        <f t="shared" si="21"/>
        <v>0.57679180887372017</v>
      </c>
      <c r="O113" s="29">
        <f t="shared" si="21"/>
        <v>7.1057754704737186E-2</v>
      </c>
      <c r="P113" s="30">
        <f t="shared" si="13"/>
        <v>0.50573405416898298</v>
      </c>
      <c r="Q113" t="s">
        <v>429</v>
      </c>
      <c r="R113" t="s">
        <v>802</v>
      </c>
      <c r="S113" t="s">
        <v>802</v>
      </c>
      <c r="T113" t="s">
        <v>1136</v>
      </c>
      <c r="U113" s="10" t="s">
        <v>1217</v>
      </c>
      <c r="V113" s="34">
        <f t="shared" si="14"/>
        <v>0.57679180887372017</v>
      </c>
      <c r="W113">
        <f t="shared" si="15"/>
        <v>338</v>
      </c>
      <c r="X113" s="34">
        <f t="shared" si="16"/>
        <v>7.1057754704737186E-2</v>
      </c>
      <c r="Y113">
        <f t="shared" si="17"/>
        <v>219</v>
      </c>
      <c r="Z113" s="34">
        <f t="shared" si="18"/>
        <v>0.14794303797468356</v>
      </c>
      <c r="AA113">
        <f t="shared" si="19"/>
        <v>561</v>
      </c>
      <c r="AB113" s="34">
        <f>IF(T113=$T$1,Z113,IF('School List &amp; Interviews'!$F$13='Public Openly Selective'!C113,V113,X113))</f>
        <v>7.1057754704737186E-2</v>
      </c>
      <c r="AC113">
        <f>IF(T113=$T$1,AA113,IF('School List &amp; Interviews'!$F$13='Public Openly Selective'!C113,W113,Y113))</f>
        <v>219</v>
      </c>
    </row>
    <row r="114" spans="1:29" hidden="1">
      <c r="A114">
        <f t="shared" si="20"/>
        <v>109</v>
      </c>
      <c r="B114" t="s">
        <v>804</v>
      </c>
      <c r="C114" t="s">
        <v>1127</v>
      </c>
      <c r="D114" t="s">
        <v>316</v>
      </c>
      <c r="E114">
        <f>'MSAR Data'!AN115</f>
        <v>519</v>
      </c>
      <c r="F114">
        <f>'MSAR Data'!AO115</f>
        <v>4534</v>
      </c>
      <c r="G114">
        <f>'MSAR Data'!AP115</f>
        <v>64</v>
      </c>
      <c r="H114">
        <f>'MSAR Data'!AQ115</f>
        <v>5117</v>
      </c>
      <c r="I114">
        <f>'MSAR Data'!AR115</f>
        <v>304</v>
      </c>
      <c r="J114">
        <f>'MSAR Data'!AS115</f>
        <v>156</v>
      </c>
      <c r="K114">
        <f>'MSAR Data'!AT115</f>
        <v>0</v>
      </c>
      <c r="L114">
        <f>'MSAR Data'!AU115</f>
        <v>460</v>
      </c>
      <c r="M114" s="20">
        <f t="shared" si="12"/>
        <v>0.33913043478260868</v>
      </c>
      <c r="N114" s="29">
        <f t="shared" si="21"/>
        <v>0.58574181117533719</v>
      </c>
      <c r="O114" s="29">
        <f t="shared" si="21"/>
        <v>3.440670489633877E-2</v>
      </c>
      <c r="P114" s="30">
        <f t="shared" si="13"/>
        <v>0.5513351062789984</v>
      </c>
      <c r="Q114" t="s">
        <v>304</v>
      </c>
      <c r="R114" t="s">
        <v>809</v>
      </c>
      <c r="S114" t="s">
        <v>813</v>
      </c>
      <c r="T114" t="s">
        <v>1136</v>
      </c>
      <c r="U114" s="10" t="s">
        <v>1217</v>
      </c>
      <c r="V114" s="34">
        <f t="shared" si="14"/>
        <v>0.58574181117533719</v>
      </c>
      <c r="W114">
        <f t="shared" si="15"/>
        <v>304</v>
      </c>
      <c r="X114" s="34">
        <f t="shared" si="16"/>
        <v>3.440670489633877E-2</v>
      </c>
      <c r="Y114">
        <f t="shared" si="17"/>
        <v>156</v>
      </c>
      <c r="Z114" s="34">
        <f t="shared" si="18"/>
        <v>8.9896423685753374E-2</v>
      </c>
      <c r="AA114">
        <f t="shared" si="19"/>
        <v>460</v>
      </c>
      <c r="AB114" s="34">
        <f>IF(T114=$T$1,Z114,IF('School List &amp; Interviews'!$F$13='Public Openly Selective'!C114,V114,X114))</f>
        <v>3.440670489633877E-2</v>
      </c>
      <c r="AC114">
        <f>IF(T114=$T$1,AA114,IF('School List &amp; Interviews'!$F$13='Public Openly Selective'!C114,W114,Y114))</f>
        <v>156</v>
      </c>
    </row>
    <row r="115" spans="1:29" hidden="1">
      <c r="A115">
        <f t="shared" si="20"/>
        <v>110</v>
      </c>
      <c r="B115" t="s">
        <v>814</v>
      </c>
      <c r="C115" t="s">
        <v>265</v>
      </c>
      <c r="D115" t="s">
        <v>316</v>
      </c>
      <c r="E115">
        <f>'MSAR Data'!AN116</f>
        <v>1162</v>
      </c>
      <c r="F115">
        <f>'MSAR Data'!AO116</f>
        <v>4826</v>
      </c>
      <c r="G115">
        <f>'MSAR Data'!AP116</f>
        <v>253</v>
      </c>
      <c r="H115">
        <f>'MSAR Data'!AQ116</f>
        <v>6241</v>
      </c>
      <c r="I115">
        <f>'MSAR Data'!AR116</f>
        <v>247</v>
      </c>
      <c r="J115">
        <f>'MSAR Data'!AS116</f>
        <v>245</v>
      </c>
      <c r="K115">
        <f>'MSAR Data'!AT116</f>
        <v>0</v>
      </c>
      <c r="L115">
        <f>'MSAR Data'!AU116</f>
        <v>492</v>
      </c>
      <c r="M115" s="20">
        <f t="shared" si="12"/>
        <v>0.49796747967479676</v>
      </c>
      <c r="N115" s="29">
        <f t="shared" si="21"/>
        <v>0.21256454388984508</v>
      </c>
      <c r="O115" s="29">
        <f t="shared" si="21"/>
        <v>5.0766680480729381E-2</v>
      </c>
      <c r="P115" s="30">
        <f t="shared" si="13"/>
        <v>0.1617978634091157</v>
      </c>
      <c r="Q115" t="s">
        <v>304</v>
      </c>
      <c r="R115" t="s">
        <v>695</v>
      </c>
      <c r="S115" t="s">
        <v>720</v>
      </c>
      <c r="T115" t="s">
        <v>1134</v>
      </c>
      <c r="U115" s="10" t="s">
        <v>1220</v>
      </c>
      <c r="V115" s="34">
        <f t="shared" si="14"/>
        <v>0.21256454388984508</v>
      </c>
      <c r="W115">
        <f t="shared" si="15"/>
        <v>247</v>
      </c>
      <c r="X115" s="34">
        <f t="shared" si="16"/>
        <v>5.0766680480729381E-2</v>
      </c>
      <c r="Y115">
        <f t="shared" si="17"/>
        <v>245</v>
      </c>
      <c r="Z115" s="34">
        <f t="shared" si="18"/>
        <v>7.8833520269187635E-2</v>
      </c>
      <c r="AA115">
        <f t="shared" si="19"/>
        <v>492</v>
      </c>
      <c r="AB115" s="34">
        <f>IF(T115=$T$1,Z115,IF('School List &amp; Interviews'!$F$13='Public Openly Selective'!C115,V115,X115))</f>
        <v>5.0766680480729381E-2</v>
      </c>
      <c r="AC115">
        <f>IF(T115=$T$1,AA115,IF('School List &amp; Interviews'!$F$13='Public Openly Selective'!C115,W115,Y115))</f>
        <v>245</v>
      </c>
    </row>
    <row r="116" spans="1:29" hidden="1">
      <c r="A116">
        <f t="shared" si="20"/>
        <v>111</v>
      </c>
      <c r="B116" t="s">
        <v>821</v>
      </c>
      <c r="C116" t="s">
        <v>1093</v>
      </c>
      <c r="D116" t="s">
        <v>316</v>
      </c>
      <c r="E116">
        <f>'MSAR Data'!AN117</f>
        <v>1213</v>
      </c>
      <c r="F116">
        <f>'MSAR Data'!AO117</f>
        <v>3913</v>
      </c>
      <c r="G116">
        <f>'MSAR Data'!AP117</f>
        <v>38</v>
      </c>
      <c r="H116">
        <f>'MSAR Data'!AQ117</f>
        <v>5164</v>
      </c>
      <c r="I116">
        <f>'MSAR Data'!AR117</f>
        <v>542</v>
      </c>
      <c r="J116">
        <f>'MSAR Data'!AS117</f>
        <v>519</v>
      </c>
      <c r="K116">
        <f>'MSAR Data'!AT117</f>
        <v>0</v>
      </c>
      <c r="L116">
        <f>'MSAR Data'!AU117</f>
        <v>1061</v>
      </c>
      <c r="M116" s="20">
        <f t="shared" si="12"/>
        <v>0.4891611687087653</v>
      </c>
      <c r="N116" s="29">
        <f t="shared" si="21"/>
        <v>0.4468260511129431</v>
      </c>
      <c r="O116" s="29">
        <f t="shared" si="21"/>
        <v>0.13263480705341171</v>
      </c>
      <c r="P116" s="30">
        <f t="shared" si="13"/>
        <v>0.31419124405953136</v>
      </c>
      <c r="Q116" t="s">
        <v>304</v>
      </c>
      <c r="R116" t="s">
        <v>824</v>
      </c>
      <c r="S116" t="s">
        <v>823</v>
      </c>
      <c r="T116" t="s">
        <v>1134</v>
      </c>
      <c r="U116" s="10" t="s">
        <v>1217</v>
      </c>
      <c r="V116" s="34">
        <f t="shared" si="14"/>
        <v>0.4468260511129431</v>
      </c>
      <c r="W116">
        <f t="shared" si="15"/>
        <v>542</v>
      </c>
      <c r="X116" s="34">
        <f t="shared" si="16"/>
        <v>0.13263480705341171</v>
      </c>
      <c r="Y116">
        <f t="shared" si="17"/>
        <v>519</v>
      </c>
      <c r="Z116" s="34">
        <f t="shared" si="18"/>
        <v>0.20546088303640589</v>
      </c>
      <c r="AA116">
        <f t="shared" si="19"/>
        <v>1061</v>
      </c>
      <c r="AB116" s="34">
        <f>IF(T116=$T$1,Z116,IF('School List &amp; Interviews'!$F$13='Public Openly Selective'!C116,V116,X116))</f>
        <v>0.13263480705341171</v>
      </c>
      <c r="AC116">
        <f>IF(T116=$T$1,AA116,IF('School List &amp; Interviews'!$F$13='Public Openly Selective'!C116,W116,Y116))</f>
        <v>519</v>
      </c>
    </row>
    <row r="117" spans="1:29" hidden="1">
      <c r="A117">
        <f t="shared" si="20"/>
        <v>112</v>
      </c>
      <c r="B117" t="s">
        <v>828</v>
      </c>
      <c r="C117" t="s">
        <v>1099</v>
      </c>
      <c r="D117" t="s">
        <v>267</v>
      </c>
      <c r="E117">
        <f>'MSAR Data'!AN118</f>
        <v>2615</v>
      </c>
      <c r="F117">
        <f>'MSAR Data'!AO118</f>
        <v>8663</v>
      </c>
      <c r="G117">
        <f>'MSAR Data'!AP118</f>
        <v>115</v>
      </c>
      <c r="H117">
        <f>'MSAR Data'!AQ118</f>
        <v>11393</v>
      </c>
      <c r="I117">
        <f>'MSAR Data'!AR118</f>
        <v>245</v>
      </c>
      <c r="J117">
        <f>'MSAR Data'!AS118</f>
        <v>289</v>
      </c>
      <c r="K117">
        <f>'MSAR Data'!AT118</f>
        <v>0</v>
      </c>
      <c r="L117">
        <f>'MSAR Data'!AU118</f>
        <v>534</v>
      </c>
      <c r="M117" s="20">
        <f t="shared" si="12"/>
        <v>0.54119850187265917</v>
      </c>
      <c r="N117" s="29">
        <f t="shared" ref="N117:O144" si="22">IFERROR(I117/E117,"")</f>
        <v>9.3690248565965584E-2</v>
      </c>
      <c r="O117" s="29">
        <f t="shared" si="22"/>
        <v>3.3360267805610064E-2</v>
      </c>
      <c r="P117" s="30">
        <f t="shared" si="13"/>
        <v>6.032998076035552E-2</v>
      </c>
      <c r="Q117" t="s">
        <v>304</v>
      </c>
      <c r="R117" t="s">
        <v>832</v>
      </c>
      <c r="S117" t="s">
        <v>22</v>
      </c>
      <c r="T117" t="s">
        <v>1135</v>
      </c>
      <c r="U117" s="10"/>
      <c r="V117" s="34">
        <f t="shared" si="14"/>
        <v>9.3690248565965584E-2</v>
      </c>
      <c r="W117">
        <f t="shared" si="15"/>
        <v>245</v>
      </c>
      <c r="X117" s="34">
        <f t="shared" si="16"/>
        <v>3.3360267805610064E-2</v>
      </c>
      <c r="Y117">
        <f t="shared" si="17"/>
        <v>289</v>
      </c>
      <c r="Z117" s="34">
        <f t="shared" si="18"/>
        <v>4.6870885631528129E-2</v>
      </c>
      <c r="AA117">
        <f t="shared" si="19"/>
        <v>534</v>
      </c>
      <c r="AB117" s="34">
        <f>IF(T117=$T$1,Z117,IF('School List &amp; Interviews'!$F$13='Public Openly Selective'!C117,V117,X117))</f>
        <v>4.6870885631528129E-2</v>
      </c>
      <c r="AC117">
        <f>IF(T117=$T$1,AA117,IF('School List &amp; Interviews'!$F$13='Public Openly Selective'!C117,W117,Y117))</f>
        <v>534</v>
      </c>
    </row>
    <row r="118" spans="1:29">
      <c r="A118">
        <f t="shared" si="20"/>
        <v>113</v>
      </c>
      <c r="B118" t="s">
        <v>835</v>
      </c>
      <c r="C118" t="s">
        <v>1098</v>
      </c>
      <c r="D118" t="s">
        <v>316</v>
      </c>
      <c r="E118">
        <f>'MSAR Data'!AN119</f>
        <v>1428</v>
      </c>
      <c r="F118">
        <f>'MSAR Data'!AO119</f>
        <v>9129</v>
      </c>
      <c r="G118">
        <f>'MSAR Data'!AP119</f>
        <v>67</v>
      </c>
      <c r="H118">
        <f>'MSAR Data'!AQ119</f>
        <v>10624</v>
      </c>
      <c r="I118">
        <f>'MSAR Data'!AR119</f>
        <v>118</v>
      </c>
      <c r="J118">
        <f>'MSAR Data'!AS119</f>
        <v>335</v>
      </c>
      <c r="K118">
        <f>'MSAR Data'!AT119</f>
        <v>2</v>
      </c>
      <c r="L118">
        <f>'MSAR Data'!AU119</f>
        <v>455</v>
      </c>
      <c r="M118" s="20">
        <f t="shared" si="12"/>
        <v>0.73626373626373631</v>
      </c>
      <c r="N118" s="29">
        <f t="shared" si="22"/>
        <v>8.2633053221288513E-2</v>
      </c>
      <c r="O118" s="29">
        <f t="shared" si="22"/>
        <v>3.6696242742907219E-2</v>
      </c>
      <c r="P118" s="30">
        <f t="shared" si="13"/>
        <v>4.5936810478381294E-2</v>
      </c>
      <c r="Q118" t="s">
        <v>304</v>
      </c>
      <c r="R118" t="s">
        <v>695</v>
      </c>
      <c r="S118" t="s">
        <v>840</v>
      </c>
      <c r="T118" t="s">
        <v>1135</v>
      </c>
      <c r="U118" s="10"/>
      <c r="V118" s="34">
        <f t="shared" si="14"/>
        <v>8.2633053221288513E-2</v>
      </c>
      <c r="W118">
        <f t="shared" si="15"/>
        <v>118</v>
      </c>
      <c r="X118" s="34">
        <f t="shared" si="16"/>
        <v>3.6696242742907219E-2</v>
      </c>
      <c r="Y118">
        <f t="shared" si="17"/>
        <v>335</v>
      </c>
      <c r="Z118" s="34">
        <f t="shared" si="18"/>
        <v>4.2827560240963854E-2</v>
      </c>
      <c r="AA118">
        <f t="shared" si="19"/>
        <v>455</v>
      </c>
      <c r="AB118" s="34">
        <f>IF(T118=$T$1,Z118,IF('School List &amp; Interviews'!$F$13='Public Openly Selective'!C118,V118,X118))</f>
        <v>4.2827560240963854E-2</v>
      </c>
      <c r="AC118">
        <f>IF(T118=$T$1,AA118,IF('School List &amp; Interviews'!$F$13='Public Openly Selective'!C118,W118,Y118))</f>
        <v>455</v>
      </c>
    </row>
    <row r="119" spans="1:29" hidden="1">
      <c r="A119">
        <f t="shared" si="20"/>
        <v>114</v>
      </c>
      <c r="B119" t="s">
        <v>841</v>
      </c>
      <c r="C119" t="s">
        <v>1112</v>
      </c>
      <c r="D119" t="s">
        <v>316</v>
      </c>
      <c r="E119">
        <f>'MSAR Data'!AN120</f>
        <v>1149</v>
      </c>
      <c r="F119">
        <f>'MSAR Data'!AO120</f>
        <v>5760</v>
      </c>
      <c r="G119">
        <f>'MSAR Data'!AP120</f>
        <v>52</v>
      </c>
      <c r="H119">
        <f>'MSAR Data'!AQ120</f>
        <v>6961</v>
      </c>
      <c r="I119">
        <f>'MSAR Data'!AR120</f>
        <v>485</v>
      </c>
      <c r="J119">
        <f>'MSAR Data'!AS120</f>
        <v>325</v>
      </c>
      <c r="K119">
        <f>'MSAR Data'!AT120</f>
        <v>0</v>
      </c>
      <c r="L119">
        <f>'MSAR Data'!AU120</f>
        <v>810</v>
      </c>
      <c r="M119" s="20">
        <f t="shared" si="12"/>
        <v>0.40123456790123457</v>
      </c>
      <c r="N119" s="29">
        <f t="shared" si="22"/>
        <v>0.42210617928633593</v>
      </c>
      <c r="O119" s="29">
        <f t="shared" si="22"/>
        <v>5.6423611111111112E-2</v>
      </c>
      <c r="P119" s="30">
        <f t="shared" si="13"/>
        <v>0.36568256817522482</v>
      </c>
      <c r="Q119" t="s">
        <v>304</v>
      </c>
      <c r="R119" t="s">
        <v>845</v>
      </c>
      <c r="S119" t="s">
        <v>846</v>
      </c>
      <c r="T119" t="s">
        <v>1134</v>
      </c>
      <c r="U119" s="10" t="s">
        <v>1217</v>
      </c>
      <c r="V119" s="34">
        <f t="shared" si="14"/>
        <v>0.42210617928633593</v>
      </c>
      <c r="W119">
        <f t="shared" si="15"/>
        <v>485</v>
      </c>
      <c r="X119" s="34">
        <f t="shared" si="16"/>
        <v>5.6423611111111112E-2</v>
      </c>
      <c r="Y119">
        <f t="shared" si="17"/>
        <v>325</v>
      </c>
      <c r="Z119" s="34">
        <f t="shared" si="18"/>
        <v>0.1163625915816693</v>
      </c>
      <c r="AA119">
        <f t="shared" si="19"/>
        <v>810</v>
      </c>
      <c r="AB119" s="34">
        <f>IF(T119=$T$1,Z119,IF('School List &amp; Interviews'!$F$13='Public Openly Selective'!C119,V119,X119))</f>
        <v>5.6423611111111112E-2</v>
      </c>
      <c r="AC119">
        <f>IF(T119=$T$1,AA119,IF('School List &amp; Interviews'!$F$13='Public Openly Selective'!C119,W119,Y119))</f>
        <v>325</v>
      </c>
    </row>
    <row r="120" spans="1:29" hidden="1">
      <c r="A120">
        <f t="shared" si="20"/>
        <v>115</v>
      </c>
      <c r="B120" t="s">
        <v>849</v>
      </c>
      <c r="C120" t="s">
        <v>1128</v>
      </c>
      <c r="D120" t="s">
        <v>316</v>
      </c>
      <c r="E120">
        <f>'MSAR Data'!AN121</f>
        <v>440</v>
      </c>
      <c r="F120">
        <f>'MSAR Data'!AO121</f>
        <v>4</v>
      </c>
      <c r="G120">
        <f>'MSAR Data'!AP121</f>
        <v>2</v>
      </c>
      <c r="H120">
        <f>'MSAR Data'!AQ121</f>
        <v>446</v>
      </c>
      <c r="I120">
        <f>'MSAR Data'!AR121</f>
        <v>271</v>
      </c>
      <c r="J120">
        <f>'MSAR Data'!AS121</f>
        <v>0</v>
      </c>
      <c r="K120">
        <f>'MSAR Data'!AT121</f>
        <v>0</v>
      </c>
      <c r="L120">
        <f>'MSAR Data'!AU121</f>
        <v>271</v>
      </c>
      <c r="M120" s="20">
        <f t="shared" si="12"/>
        <v>0</v>
      </c>
      <c r="N120" s="29">
        <f t="shared" si="22"/>
        <v>0.61590909090909096</v>
      </c>
      <c r="O120" s="29">
        <f t="shared" si="22"/>
        <v>0</v>
      </c>
      <c r="P120" s="30">
        <f t="shared" si="13"/>
        <v>0.61590909090909096</v>
      </c>
      <c r="Q120" t="s">
        <v>299</v>
      </c>
      <c r="S120" t="s">
        <v>853</v>
      </c>
      <c r="T120" t="s">
        <v>1136</v>
      </c>
      <c r="U120" s="10" t="s">
        <v>1222</v>
      </c>
      <c r="V120" s="34">
        <f t="shared" si="14"/>
        <v>0.61590909090909096</v>
      </c>
      <c r="W120">
        <f t="shared" si="15"/>
        <v>271</v>
      </c>
      <c r="X120" s="34">
        <f t="shared" si="16"/>
        <v>0</v>
      </c>
      <c r="Y120">
        <f t="shared" si="17"/>
        <v>0</v>
      </c>
      <c r="Z120" s="34">
        <f t="shared" si="18"/>
        <v>0.6076233183856502</v>
      </c>
      <c r="AA120">
        <f t="shared" si="19"/>
        <v>271</v>
      </c>
      <c r="AB120" s="34">
        <f>IF(T120=$T$1,Z120,IF('School List &amp; Interviews'!$F$13='Public Openly Selective'!C120,V120,X120))</f>
        <v>0</v>
      </c>
      <c r="AC120">
        <f>IF(T120=$T$1,AA120,IF('School List &amp; Interviews'!$F$13='Public Openly Selective'!C120,W120,Y120))</f>
        <v>0</v>
      </c>
    </row>
    <row r="121" spans="1:29" hidden="1">
      <c r="A121">
        <f t="shared" si="20"/>
        <v>116</v>
      </c>
      <c r="B121" t="s">
        <v>854</v>
      </c>
      <c r="C121" t="s">
        <v>1117</v>
      </c>
      <c r="D121" t="s">
        <v>316</v>
      </c>
      <c r="E121">
        <f>'MSAR Data'!AN122</f>
        <v>720</v>
      </c>
      <c r="F121">
        <f>'MSAR Data'!AO122</f>
        <v>2434</v>
      </c>
      <c r="G121">
        <f>'MSAR Data'!AP122</f>
        <v>2</v>
      </c>
      <c r="H121">
        <f>'MSAR Data'!AQ122</f>
        <v>3156</v>
      </c>
      <c r="I121">
        <f>'MSAR Data'!AR122</f>
        <v>330</v>
      </c>
      <c r="J121">
        <f>'MSAR Data'!AS122</f>
        <v>88</v>
      </c>
      <c r="K121">
        <f>'MSAR Data'!AT122</f>
        <v>0</v>
      </c>
      <c r="L121">
        <f>'MSAR Data'!AU122</f>
        <v>418</v>
      </c>
      <c r="M121" s="20">
        <f t="shared" si="12"/>
        <v>0.21052631578947367</v>
      </c>
      <c r="N121" s="29">
        <f t="shared" si="22"/>
        <v>0.45833333333333331</v>
      </c>
      <c r="O121" s="29">
        <f t="shared" si="22"/>
        <v>3.6154478225143796E-2</v>
      </c>
      <c r="P121" s="30">
        <f t="shared" si="13"/>
        <v>0.42217885510818953</v>
      </c>
      <c r="Q121" t="s">
        <v>304</v>
      </c>
      <c r="R121" t="s">
        <v>860</v>
      </c>
      <c r="S121" t="s">
        <v>856</v>
      </c>
      <c r="T121" t="s">
        <v>1136</v>
      </c>
      <c r="U121" s="10" t="s">
        <v>1217</v>
      </c>
      <c r="V121" s="34">
        <f t="shared" si="14"/>
        <v>0.45833333333333331</v>
      </c>
      <c r="W121">
        <f t="shared" si="15"/>
        <v>330</v>
      </c>
      <c r="X121" s="34">
        <f t="shared" si="16"/>
        <v>3.6154478225143796E-2</v>
      </c>
      <c r="Y121">
        <f t="shared" si="17"/>
        <v>88</v>
      </c>
      <c r="Z121" s="34">
        <f t="shared" si="18"/>
        <v>0.13244613434727504</v>
      </c>
      <c r="AA121">
        <f t="shared" si="19"/>
        <v>418</v>
      </c>
      <c r="AB121" s="34">
        <f>IF(T121=$T$1,Z121,IF('School List &amp; Interviews'!$F$13='Public Openly Selective'!C121,V121,X121))</f>
        <v>3.6154478225143796E-2</v>
      </c>
      <c r="AC121">
        <f>IF(T121=$T$1,AA121,IF('School List &amp; Interviews'!$F$13='Public Openly Selective'!C121,W121,Y121))</f>
        <v>88</v>
      </c>
    </row>
    <row r="122" spans="1:29" hidden="1">
      <c r="A122">
        <f t="shared" si="20"/>
        <v>117</v>
      </c>
      <c r="B122" t="s">
        <v>865</v>
      </c>
      <c r="C122" t="s">
        <v>1117</v>
      </c>
      <c r="D122" t="s">
        <v>316</v>
      </c>
      <c r="E122">
        <f>'MSAR Data'!AN123</f>
        <v>354</v>
      </c>
      <c r="F122">
        <f>'MSAR Data'!AO123</f>
        <v>1679</v>
      </c>
      <c r="G122">
        <f>'MSAR Data'!AP123</f>
        <v>0</v>
      </c>
      <c r="H122">
        <f>'MSAR Data'!AQ123</f>
        <v>2033</v>
      </c>
      <c r="I122">
        <f>'MSAR Data'!AR123</f>
        <v>90</v>
      </c>
      <c r="J122">
        <f>'MSAR Data'!AS123</f>
        <v>29</v>
      </c>
      <c r="K122">
        <f>'MSAR Data'!AT123</f>
        <v>0</v>
      </c>
      <c r="L122">
        <f>'MSAR Data'!AU123</f>
        <v>119</v>
      </c>
      <c r="M122" s="20">
        <f t="shared" si="12"/>
        <v>0.24369747899159663</v>
      </c>
      <c r="N122" s="29">
        <f t="shared" si="22"/>
        <v>0.25423728813559321</v>
      </c>
      <c r="O122" s="29">
        <f t="shared" si="22"/>
        <v>1.7272185824895772E-2</v>
      </c>
      <c r="P122" s="30">
        <f t="shared" si="13"/>
        <v>0.23696510231069745</v>
      </c>
      <c r="Q122" t="s">
        <v>429</v>
      </c>
      <c r="R122" t="s">
        <v>870</v>
      </c>
      <c r="S122" t="s">
        <v>867</v>
      </c>
      <c r="T122" t="s">
        <v>1136</v>
      </c>
      <c r="U122" s="10" t="s">
        <v>1228</v>
      </c>
      <c r="V122" s="34">
        <f t="shared" si="14"/>
        <v>0.25423728813559321</v>
      </c>
      <c r="W122">
        <f t="shared" si="15"/>
        <v>90</v>
      </c>
      <c r="X122" s="34">
        <f t="shared" si="16"/>
        <v>1.7272185824895772E-2</v>
      </c>
      <c r="Y122">
        <f t="shared" si="17"/>
        <v>29</v>
      </c>
      <c r="Z122" s="34">
        <f t="shared" si="18"/>
        <v>5.8534185932120023E-2</v>
      </c>
      <c r="AA122">
        <f t="shared" si="19"/>
        <v>119</v>
      </c>
      <c r="AB122" s="34">
        <f>IF(T122=$T$1,Z122,IF('School List &amp; Interviews'!$F$13='Public Openly Selective'!C122,V122,X122))</f>
        <v>1.7272185824895772E-2</v>
      </c>
      <c r="AC122">
        <f>IF(T122=$T$1,AA122,IF('School List &amp; Interviews'!$F$13='Public Openly Selective'!C122,W122,Y122))</f>
        <v>29</v>
      </c>
    </row>
    <row r="123" spans="1:29" hidden="1">
      <c r="A123">
        <f t="shared" si="20"/>
        <v>118</v>
      </c>
      <c r="B123" t="s">
        <v>871</v>
      </c>
      <c r="C123" t="s">
        <v>1101</v>
      </c>
      <c r="D123" t="s">
        <v>316</v>
      </c>
      <c r="E123">
        <f>'MSAR Data'!AN124</f>
        <v>302</v>
      </c>
      <c r="F123">
        <f>'MSAR Data'!AO124</f>
        <v>1584</v>
      </c>
      <c r="G123">
        <f>'MSAR Data'!AP124</f>
        <v>22</v>
      </c>
      <c r="H123">
        <f>'MSAR Data'!AQ124</f>
        <v>1908</v>
      </c>
      <c r="I123">
        <f>'MSAR Data'!AR124</f>
        <v>250</v>
      </c>
      <c r="J123">
        <f>'MSAR Data'!AS124</f>
        <v>150</v>
      </c>
      <c r="K123">
        <f>'MSAR Data'!AT124</f>
        <v>0</v>
      </c>
      <c r="L123">
        <f>'MSAR Data'!AU124</f>
        <v>400</v>
      </c>
      <c r="M123" s="20">
        <f t="shared" si="12"/>
        <v>0.375</v>
      </c>
      <c r="N123" s="29">
        <f t="shared" si="22"/>
        <v>0.82781456953642385</v>
      </c>
      <c r="O123" s="29">
        <f t="shared" si="22"/>
        <v>9.4696969696969696E-2</v>
      </c>
      <c r="P123" s="30">
        <f t="shared" si="13"/>
        <v>0.73311759983945413</v>
      </c>
      <c r="Q123" t="s">
        <v>304</v>
      </c>
      <c r="R123" t="s">
        <v>872</v>
      </c>
      <c r="S123" t="s">
        <v>873</v>
      </c>
      <c r="T123" t="s">
        <v>1136</v>
      </c>
      <c r="U123" s="10" t="s">
        <v>1217</v>
      </c>
      <c r="V123" s="34">
        <f t="shared" si="14"/>
        <v>0.82781456953642385</v>
      </c>
      <c r="W123">
        <f t="shared" si="15"/>
        <v>250</v>
      </c>
      <c r="X123" s="34">
        <f t="shared" si="16"/>
        <v>9.4696969696969696E-2</v>
      </c>
      <c r="Y123">
        <f t="shared" si="17"/>
        <v>150</v>
      </c>
      <c r="Z123" s="34">
        <f t="shared" si="18"/>
        <v>0.20964360587002095</v>
      </c>
      <c r="AA123">
        <f t="shared" si="19"/>
        <v>400</v>
      </c>
      <c r="AB123" s="34">
        <f>IF(T123=$T$1,Z123,IF('School List &amp; Interviews'!$F$13='Public Openly Selective'!C123,V123,X123))</f>
        <v>9.4696969696969696E-2</v>
      </c>
      <c r="AC123">
        <f>IF(T123=$T$1,AA123,IF('School List &amp; Interviews'!$F$13='Public Openly Selective'!C123,W123,Y123))</f>
        <v>150</v>
      </c>
    </row>
    <row r="124" spans="1:29" hidden="1">
      <c r="A124">
        <f t="shared" si="20"/>
        <v>119</v>
      </c>
      <c r="B124" t="s">
        <v>877</v>
      </c>
      <c r="C124" t="s">
        <v>1109</v>
      </c>
      <c r="D124" t="s">
        <v>316</v>
      </c>
      <c r="E124">
        <f>'MSAR Data'!AN125</f>
        <v>328</v>
      </c>
      <c r="F124">
        <f>'MSAR Data'!AO125</f>
        <v>1299</v>
      </c>
      <c r="G124">
        <f>'MSAR Data'!AP125</f>
        <v>8</v>
      </c>
      <c r="H124">
        <f>'MSAR Data'!AQ125</f>
        <v>1635</v>
      </c>
      <c r="I124">
        <f>'MSAR Data'!AR125</f>
        <v>320</v>
      </c>
      <c r="J124">
        <f>'MSAR Data'!AS125</f>
        <v>50</v>
      </c>
      <c r="K124">
        <f>'MSAR Data'!AT125</f>
        <v>0</v>
      </c>
      <c r="L124">
        <f>'MSAR Data'!AU125</f>
        <v>370</v>
      </c>
      <c r="M124" s="20">
        <f t="shared" si="12"/>
        <v>0.13513513513513514</v>
      </c>
      <c r="N124" s="29">
        <f t="shared" si="22"/>
        <v>0.97560975609756095</v>
      </c>
      <c r="O124" s="29">
        <f t="shared" si="22"/>
        <v>3.8491147036181679E-2</v>
      </c>
      <c r="P124" s="30">
        <f t="shared" si="13"/>
        <v>0.93711860906137923</v>
      </c>
      <c r="Q124" t="s">
        <v>429</v>
      </c>
      <c r="R124" t="s">
        <v>882</v>
      </c>
      <c r="S124" t="s">
        <v>885</v>
      </c>
      <c r="T124" t="s">
        <v>1136</v>
      </c>
      <c r="U124" s="10" t="s">
        <v>1217</v>
      </c>
      <c r="V124" s="34">
        <f t="shared" si="14"/>
        <v>0.97560975609756095</v>
      </c>
      <c r="W124">
        <f t="shared" si="15"/>
        <v>320</v>
      </c>
      <c r="X124" s="34">
        <f t="shared" si="16"/>
        <v>3.8491147036181679E-2</v>
      </c>
      <c r="Y124">
        <f t="shared" si="17"/>
        <v>50</v>
      </c>
      <c r="Z124" s="34">
        <f t="shared" si="18"/>
        <v>0.22629969418960244</v>
      </c>
      <c r="AA124">
        <f t="shared" si="19"/>
        <v>370</v>
      </c>
      <c r="AB124" s="34">
        <f>IF(T124=$T$1,Z124,IF('School List &amp; Interviews'!$F$13='Public Openly Selective'!C124,V124,X124))</f>
        <v>3.8491147036181679E-2</v>
      </c>
      <c r="AC124">
        <f>IF(T124=$T$1,AA124,IF('School List &amp; Interviews'!$F$13='Public Openly Selective'!C124,W124,Y124))</f>
        <v>50</v>
      </c>
    </row>
    <row r="125" spans="1:29" hidden="1">
      <c r="A125">
        <f t="shared" si="20"/>
        <v>120</v>
      </c>
      <c r="B125" t="s">
        <v>886</v>
      </c>
      <c r="C125" t="s">
        <v>1129</v>
      </c>
      <c r="D125" t="s">
        <v>316</v>
      </c>
      <c r="E125">
        <f>'MSAR Data'!AN126</f>
        <v>245</v>
      </c>
      <c r="F125">
        <f>'MSAR Data'!AO126</f>
        <v>1499</v>
      </c>
      <c r="G125">
        <f>'MSAR Data'!AP126</f>
        <v>23</v>
      </c>
      <c r="H125">
        <f>'MSAR Data'!AQ126</f>
        <v>1767</v>
      </c>
      <c r="I125">
        <f>'MSAR Data'!AR126</f>
        <v>196</v>
      </c>
      <c r="J125">
        <f>'MSAR Data'!AS126</f>
        <v>40</v>
      </c>
      <c r="K125">
        <f>'MSAR Data'!AT126</f>
        <v>1</v>
      </c>
      <c r="L125">
        <f>'MSAR Data'!AU126</f>
        <v>237</v>
      </c>
      <c r="M125" s="20">
        <f t="shared" si="12"/>
        <v>0.16877637130801687</v>
      </c>
      <c r="N125" s="29">
        <f t="shared" si="22"/>
        <v>0.8</v>
      </c>
      <c r="O125" s="29">
        <f t="shared" si="22"/>
        <v>2.6684456304202801E-2</v>
      </c>
      <c r="P125" s="30">
        <f t="shared" si="13"/>
        <v>0.77331554369579725</v>
      </c>
      <c r="Q125" t="s">
        <v>429</v>
      </c>
      <c r="R125" t="s">
        <v>890</v>
      </c>
      <c r="S125" t="s">
        <v>891</v>
      </c>
      <c r="T125" t="s">
        <v>1136</v>
      </c>
      <c r="U125" s="10" t="s">
        <v>1217</v>
      </c>
      <c r="V125" s="34">
        <f t="shared" si="14"/>
        <v>0.8</v>
      </c>
      <c r="W125">
        <f t="shared" si="15"/>
        <v>196</v>
      </c>
      <c r="X125" s="34">
        <f t="shared" si="16"/>
        <v>2.6684456304202801E-2</v>
      </c>
      <c r="Y125">
        <f t="shared" si="17"/>
        <v>40</v>
      </c>
      <c r="Z125" s="34">
        <f t="shared" si="18"/>
        <v>0.13412563667232597</v>
      </c>
      <c r="AA125">
        <f t="shared" si="19"/>
        <v>237</v>
      </c>
      <c r="AB125" s="34">
        <f>IF(T125=$T$1,Z125,IF('School List &amp; Interviews'!$F$13='Public Openly Selective'!C125,V125,X125))</f>
        <v>2.6684456304202801E-2</v>
      </c>
      <c r="AC125">
        <f>IF(T125=$T$1,AA125,IF('School List &amp; Interviews'!$F$13='Public Openly Selective'!C125,W125,Y125))</f>
        <v>40</v>
      </c>
    </row>
    <row r="126" spans="1:29" hidden="1">
      <c r="A126">
        <f t="shared" si="20"/>
        <v>121</v>
      </c>
      <c r="B126" t="s">
        <v>895</v>
      </c>
      <c r="C126" t="s">
        <v>1094</v>
      </c>
      <c r="D126" t="s">
        <v>316</v>
      </c>
      <c r="E126">
        <f>'MSAR Data'!AN127</f>
        <v>1203</v>
      </c>
      <c r="F126">
        <f>'MSAR Data'!AO127</f>
        <v>5024</v>
      </c>
      <c r="G126">
        <f>'MSAR Data'!AP127</f>
        <v>259</v>
      </c>
      <c r="H126">
        <f>'MSAR Data'!AQ127</f>
        <v>6486</v>
      </c>
      <c r="I126">
        <f>'MSAR Data'!AR127</f>
        <v>475</v>
      </c>
      <c r="J126">
        <f>'MSAR Data'!AS127</f>
        <v>143</v>
      </c>
      <c r="K126">
        <f>'MSAR Data'!AT127</f>
        <v>0</v>
      </c>
      <c r="L126">
        <f>'MSAR Data'!AU127</f>
        <v>618</v>
      </c>
      <c r="M126" s="20">
        <f t="shared" si="12"/>
        <v>0.2313915857605178</v>
      </c>
      <c r="N126" s="29">
        <f t="shared" si="22"/>
        <v>0.3948462177888612</v>
      </c>
      <c r="O126" s="29">
        <f t="shared" si="22"/>
        <v>2.8463375796178345E-2</v>
      </c>
      <c r="P126" s="30">
        <f t="shared" si="13"/>
        <v>0.36638284199268284</v>
      </c>
      <c r="Q126" t="s">
        <v>304</v>
      </c>
      <c r="R126" s="19" t="s">
        <v>897</v>
      </c>
      <c r="S126" t="s">
        <v>720</v>
      </c>
      <c r="T126" t="s">
        <v>1136</v>
      </c>
      <c r="U126" s="10" t="s">
        <v>1234</v>
      </c>
      <c r="V126" s="34">
        <f t="shared" si="14"/>
        <v>0.3948462177888612</v>
      </c>
      <c r="W126">
        <f t="shared" si="15"/>
        <v>475</v>
      </c>
      <c r="X126" s="34">
        <f t="shared" si="16"/>
        <v>2.8463375796178345E-2</v>
      </c>
      <c r="Y126">
        <f t="shared" si="17"/>
        <v>143</v>
      </c>
      <c r="Z126" s="34">
        <f t="shared" si="18"/>
        <v>9.5282146160962075E-2</v>
      </c>
      <c r="AA126">
        <f t="shared" si="19"/>
        <v>618</v>
      </c>
      <c r="AB126" s="34">
        <f>IF(T126=$T$1,Z126,IF('School List &amp; Interviews'!$F$13='Public Openly Selective'!C126,V126,X126))</f>
        <v>2.8463375796178345E-2</v>
      </c>
      <c r="AC126">
        <f>IF(T126=$T$1,AA126,IF('School List &amp; Interviews'!$F$13='Public Openly Selective'!C126,W126,Y126))</f>
        <v>143</v>
      </c>
    </row>
    <row r="127" spans="1:29" hidden="1">
      <c r="A127">
        <f t="shared" si="20"/>
        <v>122</v>
      </c>
      <c r="B127" t="s">
        <v>900</v>
      </c>
      <c r="C127" t="s">
        <v>1130</v>
      </c>
      <c r="D127" t="s">
        <v>316</v>
      </c>
      <c r="E127">
        <f>'MSAR Data'!AN128</f>
        <v>114</v>
      </c>
      <c r="F127">
        <f>'MSAR Data'!AO128</f>
        <v>1948</v>
      </c>
      <c r="G127">
        <f>'MSAR Data'!AP128</f>
        <v>1</v>
      </c>
      <c r="H127">
        <f>'MSAR Data'!AQ128</f>
        <v>2063</v>
      </c>
      <c r="I127">
        <f>'MSAR Data'!AR128</f>
        <v>54</v>
      </c>
      <c r="J127">
        <f>'MSAR Data'!AS128</f>
        <v>125</v>
      </c>
      <c r="K127">
        <f>'MSAR Data'!AT128</f>
        <v>0</v>
      </c>
      <c r="L127">
        <f>'MSAR Data'!AU128</f>
        <v>179</v>
      </c>
      <c r="M127" s="20">
        <f t="shared" si="12"/>
        <v>0.6983240223463687</v>
      </c>
      <c r="N127" s="29">
        <f t="shared" si="22"/>
        <v>0.47368421052631576</v>
      </c>
      <c r="O127" s="29">
        <f t="shared" si="22"/>
        <v>6.4168377823408618E-2</v>
      </c>
      <c r="P127" s="30">
        <f t="shared" si="13"/>
        <v>0.40951583270290715</v>
      </c>
      <c r="Q127" t="s">
        <v>304</v>
      </c>
      <c r="R127" t="s">
        <v>904</v>
      </c>
      <c r="S127" t="s">
        <v>904</v>
      </c>
      <c r="T127" t="s">
        <v>1136</v>
      </c>
      <c r="U127" s="10" t="s">
        <v>1217</v>
      </c>
      <c r="V127" s="34">
        <f t="shared" si="14"/>
        <v>0.47368421052631576</v>
      </c>
      <c r="W127">
        <f t="shared" si="15"/>
        <v>54</v>
      </c>
      <c r="X127" s="34">
        <f t="shared" si="16"/>
        <v>6.4168377823408618E-2</v>
      </c>
      <c r="Y127">
        <f t="shared" si="17"/>
        <v>125</v>
      </c>
      <c r="Z127" s="34">
        <f t="shared" si="18"/>
        <v>8.6766844401357249E-2</v>
      </c>
      <c r="AA127">
        <f t="shared" si="19"/>
        <v>179</v>
      </c>
      <c r="AB127" s="34">
        <f>IF(T127=$T$1,Z127,IF('School List &amp; Interviews'!$F$13='Public Openly Selective'!C127,V127,X127))</f>
        <v>6.4168377823408618E-2</v>
      </c>
      <c r="AC127">
        <f>IF(T127=$T$1,AA127,IF('School List &amp; Interviews'!$F$13='Public Openly Selective'!C127,W127,Y127))</f>
        <v>125</v>
      </c>
    </row>
    <row r="128" spans="1:29" hidden="1">
      <c r="A128">
        <f t="shared" si="20"/>
        <v>123</v>
      </c>
      <c r="B128" t="s">
        <v>908</v>
      </c>
      <c r="C128" t="s">
        <v>1131</v>
      </c>
      <c r="D128" t="s">
        <v>316</v>
      </c>
      <c r="E128">
        <f>'MSAR Data'!AN129</f>
        <v>446</v>
      </c>
      <c r="F128">
        <f>'MSAR Data'!AO129</f>
        <v>2299</v>
      </c>
      <c r="G128">
        <f>'MSAR Data'!AP129</f>
        <v>14</v>
      </c>
      <c r="H128">
        <f>'MSAR Data'!AQ129</f>
        <v>2759</v>
      </c>
      <c r="I128">
        <f>'MSAR Data'!AR129</f>
        <v>276</v>
      </c>
      <c r="J128">
        <f>'MSAR Data'!AS129</f>
        <v>21</v>
      </c>
      <c r="K128">
        <f>'MSAR Data'!AT129</f>
        <v>0</v>
      </c>
      <c r="L128">
        <f>'MSAR Data'!AU129</f>
        <v>297</v>
      </c>
      <c r="M128" s="20">
        <f t="shared" si="12"/>
        <v>7.0707070707070704E-2</v>
      </c>
      <c r="N128" s="29">
        <f t="shared" si="22"/>
        <v>0.6188340807174888</v>
      </c>
      <c r="O128" s="29">
        <f t="shared" si="22"/>
        <v>9.1344062635928657E-3</v>
      </c>
      <c r="P128" s="30">
        <f t="shared" si="13"/>
        <v>0.60969967445389595</v>
      </c>
      <c r="Q128" t="s">
        <v>304</v>
      </c>
      <c r="R128" t="s">
        <v>912</v>
      </c>
      <c r="S128" t="s">
        <v>915</v>
      </c>
      <c r="T128" t="s">
        <v>1136</v>
      </c>
      <c r="U128" s="10" t="s">
        <v>1235</v>
      </c>
      <c r="V128" s="34">
        <f t="shared" si="14"/>
        <v>0.6188340807174888</v>
      </c>
      <c r="W128">
        <f t="shared" si="15"/>
        <v>276</v>
      </c>
      <c r="X128" s="34">
        <f t="shared" si="16"/>
        <v>9.1344062635928657E-3</v>
      </c>
      <c r="Y128">
        <f t="shared" si="17"/>
        <v>21</v>
      </c>
      <c r="Z128" s="34">
        <f t="shared" si="18"/>
        <v>0.1076476984414643</v>
      </c>
      <c r="AA128">
        <f t="shared" si="19"/>
        <v>297</v>
      </c>
      <c r="AB128" s="34">
        <f>IF(T128=$T$1,Z128,IF('School List &amp; Interviews'!$F$13='Public Openly Selective'!C128,V128,X128))</f>
        <v>9.1344062635928657E-3</v>
      </c>
      <c r="AC128">
        <f>IF(T128=$T$1,AA128,IF('School List &amp; Interviews'!$F$13='Public Openly Selective'!C128,W128,Y128))</f>
        <v>21</v>
      </c>
    </row>
    <row r="129" spans="1:29" hidden="1">
      <c r="A129">
        <f t="shared" si="20"/>
        <v>124</v>
      </c>
      <c r="B129" t="s">
        <v>916</v>
      </c>
      <c r="C129" t="s">
        <v>1102</v>
      </c>
      <c r="D129" t="s">
        <v>267</v>
      </c>
      <c r="E129">
        <f>'MSAR Data'!AN130</f>
        <v>995</v>
      </c>
      <c r="F129">
        <f>'MSAR Data'!AO130</f>
        <v>7148</v>
      </c>
      <c r="G129">
        <f>'MSAR Data'!AP130</f>
        <v>457</v>
      </c>
      <c r="H129">
        <f>'MSAR Data'!AQ130</f>
        <v>8600</v>
      </c>
      <c r="I129">
        <f>'MSAR Data'!AR130</f>
        <v>259</v>
      </c>
      <c r="J129">
        <f>'MSAR Data'!AS130</f>
        <v>637</v>
      </c>
      <c r="K129">
        <f>'MSAR Data'!AT130</f>
        <v>17</v>
      </c>
      <c r="L129">
        <f>'MSAR Data'!AU130</f>
        <v>913</v>
      </c>
      <c r="M129" s="20">
        <f t="shared" si="12"/>
        <v>0.6976998904709748</v>
      </c>
      <c r="N129" s="29">
        <f t="shared" si="22"/>
        <v>0.26030150753768844</v>
      </c>
      <c r="O129" s="29">
        <f t="shared" si="22"/>
        <v>8.9115836597649697E-2</v>
      </c>
      <c r="P129" s="30">
        <f t="shared" si="13"/>
        <v>0.17118567094003873</v>
      </c>
      <c r="Q129" t="s">
        <v>304</v>
      </c>
      <c r="R129" t="s">
        <v>398</v>
      </c>
      <c r="S129" t="s">
        <v>22</v>
      </c>
      <c r="T129" t="s">
        <v>1135</v>
      </c>
      <c r="U129" s="10"/>
      <c r="V129" s="34">
        <f t="shared" si="14"/>
        <v>0.26030150753768844</v>
      </c>
      <c r="W129">
        <f t="shared" si="15"/>
        <v>259</v>
      </c>
      <c r="X129" s="34">
        <f t="shared" si="16"/>
        <v>8.9115836597649697E-2</v>
      </c>
      <c r="Y129">
        <f t="shared" si="17"/>
        <v>637</v>
      </c>
      <c r="Z129" s="34">
        <f t="shared" si="18"/>
        <v>0.10616279069767443</v>
      </c>
      <c r="AA129">
        <f t="shared" si="19"/>
        <v>913</v>
      </c>
      <c r="AB129" s="34">
        <f>IF(T129=$T$1,Z129,IF('School List &amp; Interviews'!$F$13='Public Openly Selective'!C129,V129,X129))</f>
        <v>0.10616279069767443</v>
      </c>
      <c r="AC129">
        <f>IF(T129=$T$1,AA129,IF('School List &amp; Interviews'!$F$13='Public Openly Selective'!C129,W129,Y129))</f>
        <v>913</v>
      </c>
    </row>
    <row r="130" spans="1:29" hidden="1">
      <c r="A130">
        <f t="shared" si="20"/>
        <v>125</v>
      </c>
      <c r="B130" t="s">
        <v>920</v>
      </c>
      <c r="C130" t="s">
        <v>1091</v>
      </c>
      <c r="D130" t="s">
        <v>267</v>
      </c>
      <c r="E130">
        <f>'MSAR Data'!AN131</f>
        <v>1464</v>
      </c>
      <c r="F130">
        <f>'MSAR Data'!AO131</f>
        <v>5046</v>
      </c>
      <c r="G130">
        <f>'MSAR Data'!AP131</f>
        <v>41</v>
      </c>
      <c r="H130">
        <f>'MSAR Data'!AQ131</f>
        <v>6551</v>
      </c>
      <c r="I130">
        <f>'MSAR Data'!AR131</f>
        <v>164</v>
      </c>
      <c r="J130">
        <f>'MSAR Data'!AS131</f>
        <v>536</v>
      </c>
      <c r="K130">
        <f>'MSAR Data'!AT131</f>
        <v>11</v>
      </c>
      <c r="L130">
        <f>'MSAR Data'!AU131</f>
        <v>711</v>
      </c>
      <c r="M130" s="20">
        <f t="shared" si="12"/>
        <v>0.75386779184247543</v>
      </c>
      <c r="N130" s="29">
        <f t="shared" si="22"/>
        <v>0.11202185792349727</v>
      </c>
      <c r="O130" s="29">
        <f t="shared" si="22"/>
        <v>0.10622275069361871</v>
      </c>
      <c r="P130" s="30">
        <f t="shared" si="13"/>
        <v>5.7991072298785584E-3</v>
      </c>
      <c r="Q130" t="s">
        <v>304</v>
      </c>
      <c r="R130" t="s">
        <v>922</v>
      </c>
      <c r="S130" t="s">
        <v>22</v>
      </c>
      <c r="T130" t="s">
        <v>1135</v>
      </c>
      <c r="U130" s="10"/>
      <c r="V130" s="34">
        <f t="shared" si="14"/>
        <v>0.11202185792349727</v>
      </c>
      <c r="W130">
        <f t="shared" si="15"/>
        <v>164</v>
      </c>
      <c r="X130" s="34">
        <f t="shared" si="16"/>
        <v>0.10622275069361871</v>
      </c>
      <c r="Y130">
        <f t="shared" si="17"/>
        <v>536</v>
      </c>
      <c r="Z130" s="34">
        <f t="shared" si="18"/>
        <v>0.10853304838955885</v>
      </c>
      <c r="AA130">
        <f t="shared" si="19"/>
        <v>711</v>
      </c>
      <c r="AB130" s="34">
        <f>IF(T130=$T$1,Z130,IF('School List &amp; Interviews'!$F$13='Public Openly Selective'!C130,V130,X130))</f>
        <v>0.10853304838955885</v>
      </c>
      <c r="AC130">
        <f>IF(T130=$T$1,AA130,IF('School List &amp; Interviews'!$F$13='Public Openly Selective'!C130,W130,Y130))</f>
        <v>711</v>
      </c>
    </row>
    <row r="131" spans="1:29" hidden="1">
      <c r="A131">
        <f t="shared" si="20"/>
        <v>126</v>
      </c>
      <c r="B131" t="s">
        <v>926</v>
      </c>
      <c r="C131" t="s">
        <v>1120</v>
      </c>
      <c r="D131" t="s">
        <v>316</v>
      </c>
      <c r="E131">
        <f>'MSAR Data'!AN132</f>
        <v>536</v>
      </c>
      <c r="F131">
        <f>'MSAR Data'!AO132</f>
        <v>1292</v>
      </c>
      <c r="G131">
        <f>'MSAR Data'!AP132</f>
        <v>2</v>
      </c>
      <c r="H131">
        <f>'MSAR Data'!AQ132</f>
        <v>1830</v>
      </c>
      <c r="I131">
        <f>'MSAR Data'!AR132</f>
        <v>189</v>
      </c>
      <c r="J131">
        <f>'MSAR Data'!AS132</f>
        <v>14</v>
      </c>
      <c r="K131">
        <f>'MSAR Data'!AT132</f>
        <v>0</v>
      </c>
      <c r="L131">
        <f>'MSAR Data'!AU132</f>
        <v>203</v>
      </c>
      <c r="M131" s="20">
        <f t="shared" si="12"/>
        <v>6.8965517241379309E-2</v>
      </c>
      <c r="N131" s="29">
        <f t="shared" si="22"/>
        <v>0.35261194029850745</v>
      </c>
      <c r="O131" s="29">
        <f t="shared" si="22"/>
        <v>1.0835913312693499E-2</v>
      </c>
      <c r="P131" s="30">
        <f t="shared" si="13"/>
        <v>0.34177602698581394</v>
      </c>
      <c r="Q131" t="s">
        <v>304</v>
      </c>
      <c r="R131" t="s">
        <v>935</v>
      </c>
      <c r="S131" t="s">
        <v>935</v>
      </c>
      <c r="T131" t="s">
        <v>1136</v>
      </c>
      <c r="U131" s="10" t="s">
        <v>1236</v>
      </c>
      <c r="V131" s="34">
        <f t="shared" si="14"/>
        <v>0.35261194029850745</v>
      </c>
      <c r="W131">
        <f t="shared" si="15"/>
        <v>189</v>
      </c>
      <c r="X131" s="34">
        <f t="shared" si="16"/>
        <v>1.0835913312693499E-2</v>
      </c>
      <c r="Y131">
        <f t="shared" si="17"/>
        <v>14</v>
      </c>
      <c r="Z131" s="34">
        <f t="shared" si="18"/>
        <v>0.11092896174863388</v>
      </c>
      <c r="AA131">
        <f t="shared" si="19"/>
        <v>203</v>
      </c>
      <c r="AB131" s="34">
        <f>IF(T131=$T$1,Z131,IF('School List &amp; Interviews'!$F$13='Public Openly Selective'!C131,V131,X131))</f>
        <v>1.0835913312693499E-2</v>
      </c>
      <c r="AC131">
        <f>IF(T131=$T$1,AA131,IF('School List &amp; Interviews'!$F$13='Public Openly Selective'!C131,W131,Y131))</f>
        <v>14</v>
      </c>
    </row>
    <row r="132" spans="1:29" hidden="1">
      <c r="A132">
        <f t="shared" si="20"/>
        <v>127</v>
      </c>
      <c r="B132" t="s">
        <v>928</v>
      </c>
      <c r="C132" t="s">
        <v>1114</v>
      </c>
      <c r="D132" t="s">
        <v>316</v>
      </c>
      <c r="E132">
        <f>'MSAR Data'!AN133</f>
        <v>556</v>
      </c>
      <c r="F132">
        <f>'MSAR Data'!AO133</f>
        <v>2565</v>
      </c>
      <c r="G132">
        <f>'MSAR Data'!AP133</f>
        <v>4</v>
      </c>
      <c r="H132">
        <f>'MSAR Data'!AQ133</f>
        <v>3125</v>
      </c>
      <c r="I132">
        <f>'MSAR Data'!AR133</f>
        <v>336</v>
      </c>
      <c r="J132">
        <f>'MSAR Data'!AS133</f>
        <v>124</v>
      </c>
      <c r="K132">
        <f>'MSAR Data'!AT133</f>
        <v>0</v>
      </c>
      <c r="L132">
        <f>'MSAR Data'!AU133</f>
        <v>460</v>
      </c>
      <c r="M132" s="20">
        <f t="shared" si="12"/>
        <v>0.26956521739130435</v>
      </c>
      <c r="N132" s="29">
        <f t="shared" si="22"/>
        <v>0.60431654676258995</v>
      </c>
      <c r="O132" s="29">
        <f t="shared" si="22"/>
        <v>4.8343079922027292E-2</v>
      </c>
      <c r="P132" s="30">
        <f t="shared" si="13"/>
        <v>0.5559734668405627</v>
      </c>
      <c r="Q132" t="s">
        <v>304</v>
      </c>
      <c r="R132" t="s">
        <v>938</v>
      </c>
      <c r="S132" t="s">
        <v>940</v>
      </c>
      <c r="T132" t="s">
        <v>1136</v>
      </c>
      <c r="U132" s="10" t="s">
        <v>1237</v>
      </c>
      <c r="V132" s="34">
        <f t="shared" si="14"/>
        <v>0.60431654676258995</v>
      </c>
      <c r="W132">
        <f t="shared" si="15"/>
        <v>336</v>
      </c>
      <c r="X132" s="34">
        <f t="shared" si="16"/>
        <v>4.8343079922027292E-2</v>
      </c>
      <c r="Y132">
        <f t="shared" si="17"/>
        <v>124</v>
      </c>
      <c r="Z132" s="34">
        <f t="shared" si="18"/>
        <v>0.1472</v>
      </c>
      <c r="AA132">
        <f t="shared" si="19"/>
        <v>460</v>
      </c>
      <c r="AB132" s="34">
        <f>IF(T132=$T$1,Z132,IF('School List &amp; Interviews'!$F$13='Public Openly Selective'!C132,V132,X132))</f>
        <v>4.8343079922027292E-2</v>
      </c>
      <c r="AC132">
        <f>IF(T132=$T$1,AA132,IF('School List &amp; Interviews'!$F$13='Public Openly Selective'!C132,W132,Y132))</f>
        <v>124</v>
      </c>
    </row>
    <row r="133" spans="1:29" hidden="1">
      <c r="A133">
        <f t="shared" si="20"/>
        <v>128</v>
      </c>
      <c r="B133" t="s">
        <v>930</v>
      </c>
      <c r="C133" t="s">
        <v>1114</v>
      </c>
      <c r="D133" t="s">
        <v>316</v>
      </c>
      <c r="E133">
        <f>'MSAR Data'!AN134</f>
        <v>614</v>
      </c>
      <c r="F133">
        <f>'MSAR Data'!AO134</f>
        <v>3224</v>
      </c>
      <c r="G133">
        <f>'MSAR Data'!AP134</f>
        <v>6</v>
      </c>
      <c r="H133">
        <f>'MSAR Data'!AQ134</f>
        <v>3844</v>
      </c>
      <c r="I133">
        <f>'MSAR Data'!AR134</f>
        <v>217</v>
      </c>
      <c r="J133">
        <f>'MSAR Data'!AS134</f>
        <v>103</v>
      </c>
      <c r="K133">
        <f>'MSAR Data'!AT134</f>
        <v>0</v>
      </c>
      <c r="L133">
        <f>'MSAR Data'!AU134</f>
        <v>320</v>
      </c>
      <c r="M133" s="20">
        <f t="shared" si="12"/>
        <v>0.32187500000000002</v>
      </c>
      <c r="N133" s="29">
        <f t="shared" si="22"/>
        <v>0.3534201954397394</v>
      </c>
      <c r="O133" s="29">
        <f t="shared" si="22"/>
        <v>3.1947890818858564E-2</v>
      </c>
      <c r="P133" s="30">
        <f t="shared" si="13"/>
        <v>0.32147230462088083</v>
      </c>
      <c r="Q133" t="s">
        <v>304</v>
      </c>
      <c r="R133" t="s">
        <v>941</v>
      </c>
      <c r="S133" t="s">
        <v>944</v>
      </c>
      <c r="T133" t="s">
        <v>1134</v>
      </c>
      <c r="U133" s="10" t="s">
        <v>1238</v>
      </c>
      <c r="V133" s="34">
        <f t="shared" si="14"/>
        <v>0.3534201954397394</v>
      </c>
      <c r="W133">
        <f t="shared" si="15"/>
        <v>217</v>
      </c>
      <c r="X133" s="34">
        <f t="shared" si="16"/>
        <v>3.1947890818858564E-2</v>
      </c>
      <c r="Y133">
        <f t="shared" si="17"/>
        <v>103</v>
      </c>
      <c r="Z133" s="34">
        <f t="shared" si="18"/>
        <v>8.3246618106139439E-2</v>
      </c>
      <c r="AA133">
        <f t="shared" si="19"/>
        <v>320</v>
      </c>
      <c r="AB133" s="34">
        <f>IF(T133=$T$1,Z133,IF('School List &amp; Interviews'!$F$13='Public Openly Selective'!C133,V133,X133))</f>
        <v>3.1947890818858564E-2</v>
      </c>
      <c r="AC133">
        <f>IF(T133=$T$1,AA133,IF('School List &amp; Interviews'!$F$13='Public Openly Selective'!C133,W133,Y133))</f>
        <v>103</v>
      </c>
    </row>
    <row r="134" spans="1:29" hidden="1">
      <c r="A134">
        <f t="shared" si="20"/>
        <v>129</v>
      </c>
      <c r="B134" t="s">
        <v>932</v>
      </c>
      <c r="C134" t="s">
        <v>1132</v>
      </c>
      <c r="D134" t="s">
        <v>316</v>
      </c>
      <c r="E134">
        <f>'MSAR Data'!AN135</f>
        <v>140</v>
      </c>
      <c r="F134">
        <f>'MSAR Data'!AO135</f>
        <v>858</v>
      </c>
      <c r="G134">
        <f>'MSAR Data'!AP135</f>
        <v>6</v>
      </c>
      <c r="H134">
        <f>'MSAR Data'!AQ135</f>
        <v>1004</v>
      </c>
      <c r="I134">
        <f>'MSAR Data'!AR135</f>
        <v>126</v>
      </c>
      <c r="J134">
        <f>'MSAR Data'!AS135</f>
        <v>101</v>
      </c>
      <c r="K134">
        <f>'MSAR Data'!AT135</f>
        <v>0</v>
      </c>
      <c r="L134">
        <f>'MSAR Data'!AU135</f>
        <v>227</v>
      </c>
      <c r="M134" s="20">
        <f t="shared" si="12"/>
        <v>0.44493392070484583</v>
      </c>
      <c r="N134" s="29">
        <f t="shared" si="22"/>
        <v>0.9</v>
      </c>
      <c r="O134" s="29">
        <f t="shared" si="22"/>
        <v>0.11771561771561771</v>
      </c>
      <c r="P134" s="30">
        <f t="shared" si="13"/>
        <v>0.78228438228438235</v>
      </c>
      <c r="Q134" t="s">
        <v>429</v>
      </c>
      <c r="R134" t="s">
        <v>947</v>
      </c>
      <c r="S134" t="s">
        <v>948</v>
      </c>
      <c r="T134" t="s">
        <v>1136</v>
      </c>
      <c r="U134" s="10" t="s">
        <v>1228</v>
      </c>
      <c r="V134" s="34">
        <f t="shared" si="14"/>
        <v>0.9</v>
      </c>
      <c r="W134">
        <f t="shared" si="15"/>
        <v>126</v>
      </c>
      <c r="X134" s="34">
        <f t="shared" si="16"/>
        <v>0.11771561771561771</v>
      </c>
      <c r="Y134">
        <f t="shared" si="17"/>
        <v>101</v>
      </c>
      <c r="Z134" s="34">
        <f t="shared" si="18"/>
        <v>0.22609561752988047</v>
      </c>
      <c r="AA134">
        <f t="shared" si="19"/>
        <v>227</v>
      </c>
      <c r="AB134" s="34">
        <f>IF(T134=$T$1,Z134,IF('School List &amp; Interviews'!$F$13='Public Openly Selective'!C134,V134,X134))</f>
        <v>0.11771561771561771</v>
      </c>
      <c r="AC134">
        <f>IF(T134=$T$1,AA134,IF('School List &amp; Interviews'!$F$13='Public Openly Selective'!C134,W134,Y134))</f>
        <v>101</v>
      </c>
    </row>
    <row r="135" spans="1:29" hidden="1">
      <c r="A135">
        <f t="shared" si="20"/>
        <v>130</v>
      </c>
      <c r="B135" t="s">
        <v>933</v>
      </c>
      <c r="C135" t="s">
        <v>1103</v>
      </c>
      <c r="D135" t="s">
        <v>316</v>
      </c>
      <c r="E135">
        <f>'MSAR Data'!AN136</f>
        <v>870</v>
      </c>
      <c r="F135">
        <f>'MSAR Data'!AO136</f>
        <v>2176</v>
      </c>
      <c r="G135">
        <f>'MSAR Data'!AP136</f>
        <v>3</v>
      </c>
      <c r="H135">
        <f>'MSAR Data'!AQ136</f>
        <v>3049</v>
      </c>
      <c r="I135">
        <f>'MSAR Data'!AR136</f>
        <v>353</v>
      </c>
      <c r="J135">
        <f>'MSAR Data'!AS136</f>
        <v>43</v>
      </c>
      <c r="K135">
        <f>'MSAR Data'!AT136</f>
        <v>0</v>
      </c>
      <c r="L135">
        <f>'MSAR Data'!AU136</f>
        <v>396</v>
      </c>
      <c r="M135" s="20">
        <f t="shared" ref="M135:M155" si="23">IFERROR(J135/L135,"")</f>
        <v>0.10858585858585859</v>
      </c>
      <c r="N135" s="29">
        <f t="shared" si="22"/>
        <v>0.40574712643678162</v>
      </c>
      <c r="O135" s="29">
        <f t="shared" si="22"/>
        <v>1.9761029411764705E-2</v>
      </c>
      <c r="P135" s="30">
        <f t="shared" ref="P135:P155" si="24">IFERROR(N135-O135,"")</f>
        <v>0.38598609702501691</v>
      </c>
      <c r="Q135" t="s">
        <v>304</v>
      </c>
      <c r="R135" t="s">
        <v>950</v>
      </c>
      <c r="S135" t="s">
        <v>950</v>
      </c>
      <c r="T135" t="s">
        <v>1136</v>
      </c>
      <c r="U135" s="10" t="s">
        <v>1225</v>
      </c>
      <c r="V135" s="34">
        <f t="shared" ref="V135:V155" si="25">I135/E135</f>
        <v>0.40574712643678162</v>
      </c>
      <c r="W135">
        <f t="shared" ref="W135:W155" si="26">I135</f>
        <v>353</v>
      </c>
      <c r="X135" s="34">
        <f t="shared" ref="X135:X155" si="27">J135/F135</f>
        <v>1.9761029411764705E-2</v>
      </c>
      <c r="Y135">
        <f t="shared" ref="Y135:Y155" si="28">J135</f>
        <v>43</v>
      </c>
      <c r="Z135" s="34">
        <f t="shared" ref="Z135:Z155" si="29">L135/H135</f>
        <v>0.12987864873729091</v>
      </c>
      <c r="AA135">
        <f t="shared" ref="AA135:AA155" si="30">L135</f>
        <v>396</v>
      </c>
      <c r="AB135" s="34">
        <f>IF(T135=$T$1,Z135,IF('School List &amp; Interviews'!$F$13='Public Openly Selective'!C135,V135,X135))</f>
        <v>1.9761029411764705E-2</v>
      </c>
      <c r="AC135">
        <f>IF(T135=$T$1,AA135,IF('School List &amp; Interviews'!$F$13='Public Openly Selective'!C135,W135,Y135))</f>
        <v>43</v>
      </c>
    </row>
    <row r="136" spans="1:29" hidden="1">
      <c r="A136">
        <f t="shared" ref="A136:A155" si="31">A135+1</f>
        <v>131</v>
      </c>
      <c r="B136" s="21" t="s">
        <v>953</v>
      </c>
      <c r="C136" t="s">
        <v>1092</v>
      </c>
      <c r="D136" t="s">
        <v>316</v>
      </c>
      <c r="E136">
        <f>'MSAR Data'!AN137</f>
        <v>4797</v>
      </c>
      <c r="F136">
        <f>'MSAR Data'!AO137</f>
        <v>1357</v>
      </c>
      <c r="G136">
        <f>'MSAR Data'!AP137</f>
        <v>34</v>
      </c>
      <c r="H136">
        <f>'MSAR Data'!AQ137</f>
        <v>6188</v>
      </c>
      <c r="I136" s="18">
        <f>'MSAR Data'!AR137</f>
        <v>0</v>
      </c>
      <c r="J136" s="18">
        <f>'MSAR Data'!AS137</f>
        <v>0</v>
      </c>
      <c r="K136" s="18">
        <f>'MSAR Data'!AT137</f>
        <v>0</v>
      </c>
      <c r="L136" s="18">
        <f>'MSAR Data'!AU137</f>
        <v>0</v>
      </c>
      <c r="M136" s="20" t="str">
        <f t="shared" si="23"/>
        <v/>
      </c>
      <c r="N136" s="29">
        <f t="shared" si="22"/>
        <v>0</v>
      </c>
      <c r="O136" s="29">
        <f t="shared" si="22"/>
        <v>0</v>
      </c>
      <c r="P136" s="30">
        <f t="shared" si="24"/>
        <v>0</v>
      </c>
      <c r="Q136" t="s">
        <v>304</v>
      </c>
      <c r="R136" t="s">
        <v>957</v>
      </c>
      <c r="S136" t="s">
        <v>957</v>
      </c>
      <c r="T136" t="s">
        <v>1136</v>
      </c>
      <c r="U136" s="10" t="s">
        <v>1222</v>
      </c>
      <c r="V136" s="34">
        <f t="shared" si="25"/>
        <v>0</v>
      </c>
      <c r="W136">
        <f t="shared" si="26"/>
        <v>0</v>
      </c>
      <c r="X136" s="34">
        <f t="shared" si="27"/>
        <v>0</v>
      </c>
      <c r="Y136">
        <f t="shared" si="28"/>
        <v>0</v>
      </c>
      <c r="Z136" s="34">
        <f t="shared" si="29"/>
        <v>0</v>
      </c>
      <c r="AA136">
        <f t="shared" si="30"/>
        <v>0</v>
      </c>
      <c r="AB136" s="34">
        <f>IF(T136=$T$1,Z136,IF('School List &amp; Interviews'!$F$13='Public Openly Selective'!C136,V136,X136))</f>
        <v>0</v>
      </c>
      <c r="AC136">
        <f>IF(T136=$T$1,AA136,IF('School List &amp; Interviews'!$F$13='Public Openly Selective'!C136,W136,Y136))</f>
        <v>0</v>
      </c>
    </row>
    <row r="137" spans="1:29" hidden="1">
      <c r="A137">
        <f t="shared" si="31"/>
        <v>132</v>
      </c>
      <c r="B137" t="s">
        <v>958</v>
      </c>
      <c r="C137" t="s">
        <v>1092</v>
      </c>
      <c r="D137" t="s">
        <v>316</v>
      </c>
      <c r="E137">
        <f>'MSAR Data'!AN138</f>
        <v>4980</v>
      </c>
      <c r="F137">
        <f>'MSAR Data'!AO138</f>
        <v>1231</v>
      </c>
      <c r="G137">
        <f>'MSAR Data'!AP138</f>
        <v>32</v>
      </c>
      <c r="H137">
        <f>'MSAR Data'!AQ138</f>
        <v>6243</v>
      </c>
      <c r="I137">
        <f>'MSAR Data'!AR138</f>
        <v>927</v>
      </c>
      <c r="J137">
        <f>'MSAR Data'!AS138</f>
        <v>63</v>
      </c>
      <c r="K137">
        <f>'MSAR Data'!AT138</f>
        <v>0</v>
      </c>
      <c r="L137">
        <f>'MSAR Data'!AU138</f>
        <v>990</v>
      </c>
      <c r="M137" s="20">
        <f t="shared" si="23"/>
        <v>6.363636363636363E-2</v>
      </c>
      <c r="N137" s="29">
        <f t="shared" si="22"/>
        <v>0.18614457831325301</v>
      </c>
      <c r="O137" s="29">
        <f t="shared" si="22"/>
        <v>5.1177904142973192E-2</v>
      </c>
      <c r="P137" s="30">
        <f t="shared" si="24"/>
        <v>0.13496667417027983</v>
      </c>
      <c r="Q137" t="s">
        <v>304</v>
      </c>
      <c r="R137" t="s">
        <v>962</v>
      </c>
      <c r="S137" t="s">
        <v>962</v>
      </c>
      <c r="T137" t="s">
        <v>1136</v>
      </c>
      <c r="U137" s="10" t="s">
        <v>1222</v>
      </c>
      <c r="V137" s="34">
        <f t="shared" si="25"/>
        <v>0.18614457831325301</v>
      </c>
      <c r="W137">
        <f t="shared" si="26"/>
        <v>927</v>
      </c>
      <c r="X137" s="34">
        <f t="shared" si="27"/>
        <v>5.1177904142973192E-2</v>
      </c>
      <c r="Y137">
        <f t="shared" si="28"/>
        <v>63</v>
      </c>
      <c r="Z137" s="34">
        <f t="shared" si="29"/>
        <v>0.15857760691975012</v>
      </c>
      <c r="AA137">
        <f t="shared" si="30"/>
        <v>990</v>
      </c>
      <c r="AB137" s="34">
        <f>IF(T137=$T$1,Z137,IF('School List &amp; Interviews'!$F$13='Public Openly Selective'!C137,V137,X137))</f>
        <v>5.1177904142973192E-2</v>
      </c>
      <c r="AC137">
        <f>IF(T137=$T$1,AA137,IF('School List &amp; Interviews'!$F$13='Public Openly Selective'!C137,W137,Y137))</f>
        <v>63</v>
      </c>
    </row>
    <row r="138" spans="1:29" hidden="1">
      <c r="A138">
        <f t="shared" si="31"/>
        <v>133</v>
      </c>
      <c r="B138" t="s">
        <v>964</v>
      </c>
      <c r="C138" t="s">
        <v>1092</v>
      </c>
      <c r="D138" t="s">
        <v>316</v>
      </c>
      <c r="E138">
        <f>'MSAR Data'!AN139</f>
        <v>4398</v>
      </c>
      <c r="F138">
        <f>'MSAR Data'!AO139</f>
        <v>962</v>
      </c>
      <c r="G138">
        <f>'MSAR Data'!AP139</f>
        <v>32</v>
      </c>
      <c r="H138">
        <f>'MSAR Data'!AQ139</f>
        <v>5392</v>
      </c>
      <c r="I138">
        <f>'MSAR Data'!AR139</f>
        <v>475</v>
      </c>
      <c r="J138">
        <f>'MSAR Data'!AS139</f>
        <v>35</v>
      </c>
      <c r="K138">
        <f>'MSAR Data'!AT139</f>
        <v>0</v>
      </c>
      <c r="L138">
        <f>'MSAR Data'!AU139</f>
        <v>510</v>
      </c>
      <c r="M138" s="20">
        <f t="shared" si="23"/>
        <v>6.8627450980392163E-2</v>
      </c>
      <c r="N138" s="29">
        <f t="shared" si="22"/>
        <v>0.10800363801728058</v>
      </c>
      <c r="O138" s="29">
        <f t="shared" si="22"/>
        <v>3.6382536382536385E-2</v>
      </c>
      <c r="P138" s="30">
        <f t="shared" si="24"/>
        <v>7.1621101634744194E-2</v>
      </c>
      <c r="Q138" t="s">
        <v>304</v>
      </c>
      <c r="R138" t="s">
        <v>967</v>
      </c>
      <c r="S138" t="s">
        <v>968</v>
      </c>
      <c r="T138" t="s">
        <v>1136</v>
      </c>
      <c r="U138" s="10" t="s">
        <v>1222</v>
      </c>
      <c r="V138" s="34">
        <f t="shared" si="25"/>
        <v>0.10800363801728058</v>
      </c>
      <c r="W138">
        <f t="shared" si="26"/>
        <v>475</v>
      </c>
      <c r="X138" s="34">
        <f t="shared" si="27"/>
        <v>3.6382536382536385E-2</v>
      </c>
      <c r="Y138">
        <f t="shared" si="28"/>
        <v>35</v>
      </c>
      <c r="Z138" s="34">
        <f t="shared" si="29"/>
        <v>9.458456973293769E-2</v>
      </c>
      <c r="AA138">
        <f t="shared" si="30"/>
        <v>510</v>
      </c>
      <c r="AB138" s="34">
        <f>IF(T138=$T$1,Z138,IF('School List &amp; Interviews'!$F$13='Public Openly Selective'!C138,V138,X138))</f>
        <v>3.6382536382536385E-2</v>
      </c>
      <c r="AC138">
        <f>IF(T138=$T$1,AA138,IF('School List &amp; Interviews'!$F$13='Public Openly Selective'!C138,W138,Y138))</f>
        <v>35</v>
      </c>
    </row>
    <row r="139" spans="1:29" hidden="1">
      <c r="A139">
        <f t="shared" si="31"/>
        <v>134</v>
      </c>
      <c r="B139" t="s">
        <v>971</v>
      </c>
      <c r="C139" t="s">
        <v>1092</v>
      </c>
      <c r="D139" t="s">
        <v>316</v>
      </c>
      <c r="E139">
        <f>'MSAR Data'!AN140</f>
        <v>4863</v>
      </c>
      <c r="F139">
        <f>'MSAR Data'!AO140</f>
        <v>1594</v>
      </c>
      <c r="G139">
        <f>'MSAR Data'!AP140</f>
        <v>69</v>
      </c>
      <c r="H139">
        <f>'MSAR Data'!AQ140</f>
        <v>6526</v>
      </c>
      <c r="I139">
        <f>'MSAR Data'!AR140</f>
        <v>696</v>
      </c>
      <c r="J139">
        <f>'MSAR Data'!AS140</f>
        <v>133</v>
      </c>
      <c r="K139">
        <f>'MSAR Data'!AT140</f>
        <v>1</v>
      </c>
      <c r="L139">
        <f>'MSAR Data'!AU140</f>
        <v>830</v>
      </c>
      <c r="M139" s="20">
        <f t="shared" si="23"/>
        <v>0.16024096385542169</v>
      </c>
      <c r="N139" s="29">
        <f t="shared" si="22"/>
        <v>0.14312152991980259</v>
      </c>
      <c r="O139" s="29">
        <f t="shared" si="22"/>
        <v>8.3437892095357596E-2</v>
      </c>
      <c r="P139" s="30">
        <f t="shared" si="24"/>
        <v>5.9683637824444996E-2</v>
      </c>
      <c r="Q139" t="s">
        <v>304</v>
      </c>
      <c r="R139" t="s">
        <v>975</v>
      </c>
      <c r="S139" t="s">
        <v>974</v>
      </c>
      <c r="T139" t="s">
        <v>1136</v>
      </c>
      <c r="U139" s="10" t="s">
        <v>1222</v>
      </c>
      <c r="V139" s="34">
        <f t="shared" si="25"/>
        <v>0.14312152991980259</v>
      </c>
      <c r="W139">
        <f t="shared" si="26"/>
        <v>696</v>
      </c>
      <c r="X139" s="34">
        <f t="shared" si="27"/>
        <v>8.3437892095357596E-2</v>
      </c>
      <c r="Y139">
        <f t="shared" si="28"/>
        <v>133</v>
      </c>
      <c r="Z139" s="34">
        <f t="shared" si="29"/>
        <v>0.12718357339871283</v>
      </c>
      <c r="AA139">
        <f t="shared" si="30"/>
        <v>830</v>
      </c>
      <c r="AB139" s="34">
        <f>IF(T139=$T$1,Z139,IF('School List &amp; Interviews'!$F$13='Public Openly Selective'!C139,V139,X139))</f>
        <v>8.3437892095357596E-2</v>
      </c>
      <c r="AC139">
        <f>IF(T139=$T$1,AA139,IF('School List &amp; Interviews'!$F$13='Public Openly Selective'!C139,W139,Y139))</f>
        <v>133</v>
      </c>
    </row>
    <row r="140" spans="1:29">
      <c r="A140">
        <f t="shared" si="31"/>
        <v>135</v>
      </c>
      <c r="B140" t="s">
        <v>979</v>
      </c>
      <c r="C140" t="s">
        <v>1104</v>
      </c>
      <c r="D140" t="s">
        <v>316</v>
      </c>
      <c r="E140">
        <f>'MSAR Data'!AN141</f>
        <v>935</v>
      </c>
      <c r="F140">
        <f>'MSAR Data'!AO141</f>
        <v>5216</v>
      </c>
      <c r="G140">
        <f>'MSAR Data'!AP141</f>
        <v>477</v>
      </c>
      <c r="H140">
        <f>'MSAR Data'!AQ141</f>
        <v>6628</v>
      </c>
      <c r="I140">
        <f>'MSAR Data'!AR141</f>
        <v>140</v>
      </c>
      <c r="J140">
        <f>'MSAR Data'!AS141</f>
        <v>413</v>
      </c>
      <c r="K140">
        <f>'MSAR Data'!AT141</f>
        <v>31</v>
      </c>
      <c r="L140">
        <f>'MSAR Data'!AU141</f>
        <v>584</v>
      </c>
      <c r="M140" s="20">
        <f t="shared" si="23"/>
        <v>0.7071917808219178</v>
      </c>
      <c r="N140" s="29">
        <f t="shared" si="22"/>
        <v>0.1497326203208556</v>
      </c>
      <c r="O140" s="29">
        <f t="shared" si="22"/>
        <v>7.9179447852760737E-2</v>
      </c>
      <c r="P140" s="30">
        <f t="shared" si="24"/>
        <v>7.0553172468094866E-2</v>
      </c>
      <c r="Q140" t="s">
        <v>304</v>
      </c>
      <c r="R140" t="s">
        <v>1007</v>
      </c>
      <c r="S140" t="s">
        <v>22</v>
      </c>
      <c r="T140" t="s">
        <v>1135</v>
      </c>
      <c r="U140" s="10"/>
      <c r="V140" s="34">
        <f t="shared" si="25"/>
        <v>0.1497326203208556</v>
      </c>
      <c r="W140">
        <f t="shared" si="26"/>
        <v>140</v>
      </c>
      <c r="X140" s="34">
        <f t="shared" si="27"/>
        <v>7.9179447852760737E-2</v>
      </c>
      <c r="Y140">
        <f t="shared" si="28"/>
        <v>413</v>
      </c>
      <c r="Z140" s="34">
        <f t="shared" si="29"/>
        <v>8.8111044055522031E-2</v>
      </c>
      <c r="AA140">
        <f t="shared" si="30"/>
        <v>584</v>
      </c>
      <c r="AB140" s="34">
        <f>IF(T140=$T$1,Z140,IF('School List &amp; Interviews'!$F$13='Public Openly Selective'!C140,V140,X140))</f>
        <v>8.8111044055522031E-2</v>
      </c>
      <c r="AC140">
        <f>IF(T140=$T$1,AA140,IF('School List &amp; Interviews'!$F$13='Public Openly Selective'!C140,W140,Y140))</f>
        <v>584</v>
      </c>
    </row>
    <row r="141" spans="1:29" hidden="1">
      <c r="A141">
        <f t="shared" si="31"/>
        <v>136</v>
      </c>
      <c r="B141" t="s">
        <v>981</v>
      </c>
      <c r="C141" t="s">
        <v>1133</v>
      </c>
      <c r="D141" t="s">
        <v>316</v>
      </c>
      <c r="E141">
        <f>'MSAR Data'!AN142</f>
        <v>1203</v>
      </c>
      <c r="F141">
        <f>'MSAR Data'!AO142</f>
        <v>8342</v>
      </c>
      <c r="G141">
        <f>'MSAR Data'!AP142</f>
        <v>32</v>
      </c>
      <c r="H141">
        <f>'MSAR Data'!AQ142</f>
        <v>9577</v>
      </c>
      <c r="I141">
        <f>'MSAR Data'!AR142</f>
        <v>574</v>
      </c>
      <c r="J141">
        <f>'MSAR Data'!AS142</f>
        <v>395</v>
      </c>
      <c r="K141">
        <f>'MSAR Data'!AT142</f>
        <v>0</v>
      </c>
      <c r="L141">
        <f>'MSAR Data'!AU142</f>
        <v>969</v>
      </c>
      <c r="M141" s="20">
        <f t="shared" si="23"/>
        <v>0.40763673890608876</v>
      </c>
      <c r="N141" s="29">
        <f t="shared" si="22"/>
        <v>0.4771404821280133</v>
      </c>
      <c r="O141" s="29">
        <f t="shared" si="22"/>
        <v>4.7350755214576837E-2</v>
      </c>
      <c r="P141" s="30">
        <f t="shared" si="24"/>
        <v>0.42978972691343648</v>
      </c>
      <c r="Q141" t="s">
        <v>304</v>
      </c>
      <c r="R141" t="s">
        <v>1013</v>
      </c>
      <c r="S141" t="s">
        <v>1012</v>
      </c>
      <c r="T141" t="s">
        <v>1136</v>
      </c>
      <c r="U141" s="10" t="s">
        <v>1222</v>
      </c>
      <c r="V141" s="34">
        <f t="shared" si="25"/>
        <v>0.4771404821280133</v>
      </c>
      <c r="W141">
        <f t="shared" si="26"/>
        <v>574</v>
      </c>
      <c r="X141" s="34">
        <f t="shared" si="27"/>
        <v>4.7350755214576837E-2</v>
      </c>
      <c r="Y141">
        <f t="shared" si="28"/>
        <v>395</v>
      </c>
      <c r="Z141" s="34">
        <f t="shared" si="29"/>
        <v>0.10117991020152449</v>
      </c>
      <c r="AA141">
        <f t="shared" si="30"/>
        <v>969</v>
      </c>
      <c r="AB141" s="34">
        <f>IF(T141=$T$1,Z141,IF('School List &amp; Interviews'!$F$13='Public Openly Selective'!C141,V141,X141))</f>
        <v>4.7350755214576837E-2</v>
      </c>
      <c r="AC141">
        <f>IF(T141=$T$1,AA141,IF('School List &amp; Interviews'!$F$13='Public Openly Selective'!C141,W141,Y141))</f>
        <v>395</v>
      </c>
    </row>
    <row r="142" spans="1:29" hidden="1">
      <c r="A142">
        <f t="shared" si="31"/>
        <v>137</v>
      </c>
      <c r="B142" t="s">
        <v>983</v>
      </c>
      <c r="C142" t="s">
        <v>1113</v>
      </c>
      <c r="D142" t="s">
        <v>316</v>
      </c>
      <c r="E142">
        <f>'MSAR Data'!AN143</f>
        <v>776</v>
      </c>
      <c r="F142">
        <f>'MSAR Data'!AO143</f>
        <v>5627</v>
      </c>
      <c r="G142">
        <f>'MSAR Data'!AP143</f>
        <v>12</v>
      </c>
      <c r="H142">
        <f>'MSAR Data'!AQ143</f>
        <v>6415</v>
      </c>
      <c r="I142">
        <f>'MSAR Data'!AR143</f>
        <v>250</v>
      </c>
      <c r="J142">
        <f>'MSAR Data'!AS143</f>
        <v>300</v>
      </c>
      <c r="K142">
        <f>'MSAR Data'!AT143</f>
        <v>2</v>
      </c>
      <c r="L142">
        <f>'MSAR Data'!AU143</f>
        <v>552</v>
      </c>
      <c r="M142" s="20">
        <f t="shared" si="23"/>
        <v>0.54347826086956519</v>
      </c>
      <c r="N142" s="29">
        <f t="shared" si="22"/>
        <v>0.32216494845360827</v>
      </c>
      <c r="O142" s="29">
        <f t="shared" si="22"/>
        <v>5.3314377110360758E-2</v>
      </c>
      <c r="P142" s="30">
        <f t="shared" si="24"/>
        <v>0.26885057134324752</v>
      </c>
      <c r="Q142" t="s">
        <v>304</v>
      </c>
      <c r="R142" t="s">
        <v>1019</v>
      </c>
      <c r="S142" t="s">
        <v>1024</v>
      </c>
      <c r="T142" t="s">
        <v>1134</v>
      </c>
      <c r="U142" s="10" t="s">
        <v>1239</v>
      </c>
      <c r="V142" s="34">
        <f t="shared" si="25"/>
        <v>0.32216494845360827</v>
      </c>
      <c r="W142">
        <f t="shared" si="26"/>
        <v>250</v>
      </c>
      <c r="X142" s="34">
        <f t="shared" si="27"/>
        <v>5.3314377110360758E-2</v>
      </c>
      <c r="Y142">
        <f t="shared" si="28"/>
        <v>300</v>
      </c>
      <c r="Z142" s="34">
        <f t="shared" si="29"/>
        <v>8.6048324240062354E-2</v>
      </c>
      <c r="AA142">
        <f t="shared" si="30"/>
        <v>552</v>
      </c>
      <c r="AB142" s="34">
        <f>IF(T142=$T$1,Z142,IF('School List &amp; Interviews'!$F$13='Public Openly Selective'!C142,V142,X142))</f>
        <v>5.3314377110360758E-2</v>
      </c>
      <c r="AC142">
        <f>IF(T142=$T$1,AA142,IF('School List &amp; Interviews'!$F$13='Public Openly Selective'!C142,W142,Y142))</f>
        <v>300</v>
      </c>
    </row>
    <row r="143" spans="1:29">
      <c r="A143">
        <f t="shared" si="31"/>
        <v>138</v>
      </c>
      <c r="B143" t="s">
        <v>984</v>
      </c>
      <c r="C143" t="s">
        <v>1099</v>
      </c>
      <c r="D143" t="s">
        <v>316</v>
      </c>
      <c r="E143">
        <f>'MSAR Data'!AN144</f>
        <v>2849</v>
      </c>
      <c r="F143">
        <f>'MSAR Data'!AO144</f>
        <v>3481</v>
      </c>
      <c r="G143">
        <f>'MSAR Data'!AP144</f>
        <v>54</v>
      </c>
      <c r="H143">
        <f>'MSAR Data'!AQ144</f>
        <v>6384</v>
      </c>
      <c r="I143">
        <f>'MSAR Data'!AR144</f>
        <v>353</v>
      </c>
      <c r="J143">
        <f>'MSAR Data'!AS144</f>
        <v>483</v>
      </c>
      <c r="K143">
        <f>'MSAR Data'!AT144</f>
        <v>0</v>
      </c>
      <c r="L143">
        <f>'MSAR Data'!AU144</f>
        <v>836</v>
      </c>
      <c r="M143" s="20">
        <f t="shared" si="23"/>
        <v>0.57775119617224879</v>
      </c>
      <c r="N143" s="29">
        <f t="shared" si="22"/>
        <v>0.1239031239031239</v>
      </c>
      <c r="O143" s="29">
        <f t="shared" si="22"/>
        <v>0.13875323182993393</v>
      </c>
      <c r="P143" s="30">
        <f t="shared" si="24"/>
        <v>-1.4850107926810033E-2</v>
      </c>
      <c r="Q143" t="s">
        <v>304</v>
      </c>
      <c r="R143" t="s">
        <v>313</v>
      </c>
      <c r="S143" t="s">
        <v>22</v>
      </c>
      <c r="T143" t="s">
        <v>1135</v>
      </c>
      <c r="U143" s="10"/>
      <c r="V143" s="34">
        <f t="shared" si="25"/>
        <v>0.1239031239031239</v>
      </c>
      <c r="W143">
        <f t="shared" si="26"/>
        <v>353</v>
      </c>
      <c r="X143" s="34">
        <f t="shared" si="27"/>
        <v>0.13875323182993393</v>
      </c>
      <c r="Y143">
        <f t="shared" si="28"/>
        <v>483</v>
      </c>
      <c r="Z143" s="34">
        <f t="shared" si="29"/>
        <v>0.13095238095238096</v>
      </c>
      <c r="AA143">
        <f t="shared" si="30"/>
        <v>836</v>
      </c>
      <c r="AB143" s="34">
        <f>IF(T143=$T$1,Z143,IF('School List &amp; Interviews'!$F$13='Public Openly Selective'!C143,V143,X143))</f>
        <v>0.13095238095238096</v>
      </c>
      <c r="AC143">
        <f>IF(T143=$T$1,AA143,IF('School List &amp; Interviews'!$F$13='Public Openly Selective'!C143,W143,Y143))</f>
        <v>836</v>
      </c>
    </row>
    <row r="144" spans="1:29" hidden="1">
      <c r="A144">
        <f t="shared" si="31"/>
        <v>139</v>
      </c>
      <c r="B144" t="s">
        <v>986</v>
      </c>
      <c r="C144" t="s">
        <v>1103</v>
      </c>
      <c r="D144" t="s">
        <v>267</v>
      </c>
      <c r="E144">
        <f>'MSAR Data'!AN145</f>
        <v>362</v>
      </c>
      <c r="F144">
        <f>'MSAR Data'!AO145</f>
        <v>6547</v>
      </c>
      <c r="G144">
        <f>'MSAR Data'!AP145</f>
        <v>499</v>
      </c>
      <c r="H144">
        <f>'MSAR Data'!AQ145</f>
        <v>7408</v>
      </c>
      <c r="I144">
        <f>'MSAR Data'!AR145</f>
        <v>42</v>
      </c>
      <c r="J144">
        <f>'MSAR Data'!AS145</f>
        <v>690</v>
      </c>
      <c r="K144">
        <f>'MSAR Data'!AT145</f>
        <v>40</v>
      </c>
      <c r="L144">
        <f>'MSAR Data'!AU145</f>
        <v>772</v>
      </c>
      <c r="M144" s="20">
        <f t="shared" si="23"/>
        <v>0.89378238341968907</v>
      </c>
      <c r="N144" s="29">
        <f t="shared" si="22"/>
        <v>0.11602209944751381</v>
      </c>
      <c r="O144" s="29">
        <f t="shared" si="22"/>
        <v>0.1053917824957996</v>
      </c>
      <c r="P144" s="30">
        <f t="shared" si="24"/>
        <v>1.0630316951714208E-2</v>
      </c>
      <c r="Q144" t="s">
        <v>304</v>
      </c>
      <c r="R144" t="s">
        <v>1028</v>
      </c>
      <c r="S144" t="s">
        <v>22</v>
      </c>
      <c r="T144" t="s">
        <v>1135</v>
      </c>
      <c r="U144" s="10"/>
      <c r="V144" s="34">
        <f t="shared" si="25"/>
        <v>0.11602209944751381</v>
      </c>
      <c r="W144">
        <f t="shared" si="26"/>
        <v>42</v>
      </c>
      <c r="X144" s="34">
        <f t="shared" si="27"/>
        <v>0.1053917824957996</v>
      </c>
      <c r="Y144">
        <f t="shared" si="28"/>
        <v>690</v>
      </c>
      <c r="Z144" s="34">
        <f t="shared" si="29"/>
        <v>0.10421166306695465</v>
      </c>
      <c r="AA144">
        <f t="shared" si="30"/>
        <v>772</v>
      </c>
      <c r="AB144" s="34">
        <f>IF(T144=$T$1,Z144,IF('School List &amp; Interviews'!$F$13='Public Openly Selective'!C144,V144,X144))</f>
        <v>0.10421166306695465</v>
      </c>
      <c r="AC144">
        <f>IF(T144=$T$1,AA144,IF('School List &amp; Interviews'!$F$13='Public Openly Selective'!C144,W144,Y144))</f>
        <v>772</v>
      </c>
    </row>
    <row r="145" spans="1:29" hidden="1">
      <c r="A145">
        <f t="shared" si="31"/>
        <v>140</v>
      </c>
      <c r="B145" t="s">
        <v>987</v>
      </c>
      <c r="C145" t="s">
        <v>1104</v>
      </c>
      <c r="D145" t="s">
        <v>316</v>
      </c>
      <c r="E145">
        <f>'MSAR Data'!AN146</f>
        <v>1279</v>
      </c>
      <c r="F145">
        <f>'MSAR Data'!AO146</f>
        <v>6453</v>
      </c>
      <c r="G145">
        <f>'MSAR Data'!AP146</f>
        <v>422</v>
      </c>
      <c r="H145">
        <f>'MSAR Data'!AQ146</f>
        <v>8154</v>
      </c>
      <c r="I145">
        <f>'MSAR Data'!AR146</f>
        <v>335</v>
      </c>
      <c r="J145">
        <f>'MSAR Data'!AS146</f>
        <v>448</v>
      </c>
      <c r="K145">
        <f>'MSAR Data'!AT146</f>
        <v>0</v>
      </c>
      <c r="L145">
        <f>'MSAR Data'!AU146</f>
        <v>783</v>
      </c>
      <c r="M145" s="20">
        <f t="shared" si="23"/>
        <v>0.57215836526181352</v>
      </c>
      <c r="N145" s="29">
        <f t="shared" ref="N145:O155" si="32">IFERROR(I145/E145,"")</f>
        <v>0.26192337763878032</v>
      </c>
      <c r="O145" s="29">
        <f t="shared" si="32"/>
        <v>6.9425073609174034E-2</v>
      </c>
      <c r="P145" s="30">
        <f t="shared" si="24"/>
        <v>0.19249830402960627</v>
      </c>
      <c r="Q145" t="s">
        <v>304</v>
      </c>
      <c r="R145" t="s">
        <v>1034</v>
      </c>
      <c r="S145" t="s">
        <v>1037</v>
      </c>
      <c r="T145" t="s">
        <v>1134</v>
      </c>
      <c r="U145" s="10" t="s">
        <v>1240</v>
      </c>
      <c r="V145" s="34">
        <f t="shared" si="25"/>
        <v>0.26192337763878032</v>
      </c>
      <c r="W145">
        <f t="shared" si="26"/>
        <v>335</v>
      </c>
      <c r="X145" s="34">
        <f t="shared" si="27"/>
        <v>6.9425073609174034E-2</v>
      </c>
      <c r="Y145">
        <f t="shared" si="28"/>
        <v>448</v>
      </c>
      <c r="Z145" s="34">
        <f t="shared" si="29"/>
        <v>9.602649006622517E-2</v>
      </c>
      <c r="AA145">
        <f t="shared" si="30"/>
        <v>783</v>
      </c>
      <c r="AB145" s="34">
        <f>IF(T145=$T$1,Z145,IF('School List &amp; Interviews'!$F$13='Public Openly Selective'!C145,V145,X145))</f>
        <v>6.9425073609174034E-2</v>
      </c>
      <c r="AC145">
        <f>IF(T145=$T$1,AA145,IF('School List &amp; Interviews'!$F$13='Public Openly Selective'!C145,W145,Y145))</f>
        <v>448</v>
      </c>
    </row>
    <row r="146" spans="1:29">
      <c r="A146">
        <f t="shared" si="31"/>
        <v>141</v>
      </c>
      <c r="B146" t="s">
        <v>989</v>
      </c>
      <c r="C146" t="s">
        <v>1104</v>
      </c>
      <c r="D146" t="s">
        <v>316</v>
      </c>
      <c r="E146">
        <f>'MSAR Data'!AN147</f>
        <v>866</v>
      </c>
      <c r="F146">
        <f>'MSAR Data'!AO147</f>
        <v>5531</v>
      </c>
      <c r="G146">
        <f>'MSAR Data'!AP147</f>
        <v>5</v>
      </c>
      <c r="H146">
        <f>'MSAR Data'!AQ147</f>
        <v>6402</v>
      </c>
      <c r="I146">
        <f>'MSAR Data'!AR147</f>
        <v>48</v>
      </c>
      <c r="J146">
        <f>'MSAR Data'!AS147</f>
        <v>237</v>
      </c>
      <c r="K146">
        <f>'MSAR Data'!AT147</f>
        <v>0</v>
      </c>
      <c r="L146">
        <f>'MSAR Data'!AU147</f>
        <v>285</v>
      </c>
      <c r="M146" s="20">
        <f t="shared" si="23"/>
        <v>0.83157894736842108</v>
      </c>
      <c r="N146" s="29">
        <f t="shared" si="32"/>
        <v>5.5427251732101619E-2</v>
      </c>
      <c r="O146" s="29">
        <f t="shared" si="32"/>
        <v>4.2849394322907249E-2</v>
      </c>
      <c r="P146" s="30">
        <f t="shared" si="24"/>
        <v>1.2577857409194371E-2</v>
      </c>
      <c r="Q146" t="s">
        <v>304</v>
      </c>
      <c r="R146" t="s">
        <v>313</v>
      </c>
      <c r="S146" t="s">
        <v>22</v>
      </c>
      <c r="T146" t="s">
        <v>1135</v>
      </c>
      <c r="U146" s="10"/>
      <c r="V146" s="34">
        <f t="shared" si="25"/>
        <v>5.5427251732101619E-2</v>
      </c>
      <c r="W146">
        <f t="shared" si="26"/>
        <v>48</v>
      </c>
      <c r="X146" s="34">
        <f t="shared" si="27"/>
        <v>4.2849394322907249E-2</v>
      </c>
      <c r="Y146">
        <f t="shared" si="28"/>
        <v>237</v>
      </c>
      <c r="Z146" s="34">
        <f t="shared" si="29"/>
        <v>4.4517338331771322E-2</v>
      </c>
      <c r="AA146">
        <f t="shared" si="30"/>
        <v>285</v>
      </c>
      <c r="AB146" s="34">
        <f>IF(T146=$T$1,Z146,IF('School List &amp; Interviews'!$F$13='Public Openly Selective'!C146,V146,X146))</f>
        <v>4.4517338331771322E-2</v>
      </c>
      <c r="AC146">
        <f>IF(T146=$T$1,AA146,IF('School List &amp; Interviews'!$F$13='Public Openly Selective'!C146,W146,Y146))</f>
        <v>285</v>
      </c>
    </row>
    <row r="147" spans="1:29" hidden="1">
      <c r="A147">
        <f t="shared" si="31"/>
        <v>142</v>
      </c>
      <c r="B147" t="s">
        <v>991</v>
      </c>
      <c r="C147" t="s">
        <v>1094</v>
      </c>
      <c r="D147" t="s">
        <v>267</v>
      </c>
      <c r="E147">
        <f>'MSAR Data'!AN148</f>
        <v>997</v>
      </c>
      <c r="F147">
        <f>'MSAR Data'!AO148</f>
        <v>9858</v>
      </c>
      <c r="G147">
        <f>'MSAR Data'!AP148</f>
        <v>8</v>
      </c>
      <c r="H147">
        <f>'MSAR Data'!AQ148</f>
        <v>10863</v>
      </c>
      <c r="I147">
        <f>'MSAR Data'!AR148</f>
        <v>126</v>
      </c>
      <c r="J147">
        <f>'MSAR Data'!AS148</f>
        <v>334</v>
      </c>
      <c r="K147">
        <f>'MSAR Data'!AT148</f>
        <v>0</v>
      </c>
      <c r="L147">
        <f>'MSAR Data'!AU148</f>
        <v>460</v>
      </c>
      <c r="M147" s="20">
        <f t="shared" si="23"/>
        <v>0.72608695652173916</v>
      </c>
      <c r="N147" s="29">
        <f t="shared" si="32"/>
        <v>0.12637913741223672</v>
      </c>
      <c r="O147" s="29">
        <f t="shared" si="32"/>
        <v>3.3881111787380805E-2</v>
      </c>
      <c r="P147" s="30">
        <f t="shared" si="24"/>
        <v>9.2498025624855915E-2</v>
      </c>
      <c r="Q147" t="s">
        <v>304</v>
      </c>
      <c r="R147" t="s">
        <v>313</v>
      </c>
      <c r="S147" t="s">
        <v>1037</v>
      </c>
      <c r="T147" t="s">
        <v>1135</v>
      </c>
      <c r="U147" s="10"/>
      <c r="V147" s="34">
        <f t="shared" si="25"/>
        <v>0.12637913741223672</v>
      </c>
      <c r="W147">
        <f t="shared" si="26"/>
        <v>126</v>
      </c>
      <c r="X147" s="34">
        <f t="shared" si="27"/>
        <v>3.3881111787380805E-2</v>
      </c>
      <c r="Y147">
        <f t="shared" si="28"/>
        <v>334</v>
      </c>
      <c r="Z147" s="34">
        <f t="shared" si="29"/>
        <v>4.2345576728343923E-2</v>
      </c>
      <c r="AA147">
        <f t="shared" si="30"/>
        <v>460</v>
      </c>
      <c r="AB147" s="34">
        <f>IF(T147=$T$1,Z147,IF('School List &amp; Interviews'!$F$13='Public Openly Selective'!C147,V147,X147))</f>
        <v>4.2345576728343923E-2</v>
      </c>
      <c r="AC147">
        <f>IF(T147=$T$1,AA147,IF('School List &amp; Interviews'!$F$13='Public Openly Selective'!C147,W147,Y147))</f>
        <v>460</v>
      </c>
    </row>
    <row r="148" spans="1:29" hidden="1">
      <c r="A148">
        <f t="shared" si="31"/>
        <v>143</v>
      </c>
      <c r="B148" t="s">
        <v>993</v>
      </c>
      <c r="C148" t="s">
        <v>1133</v>
      </c>
      <c r="D148" t="s">
        <v>316</v>
      </c>
      <c r="E148">
        <f>'MSAR Data'!AN149</f>
        <v>974</v>
      </c>
      <c r="F148">
        <f>'MSAR Data'!AO149</f>
        <v>777</v>
      </c>
      <c r="G148">
        <f>'MSAR Data'!AP149</f>
        <v>4</v>
      </c>
      <c r="H148">
        <f>'MSAR Data'!AQ149</f>
        <v>1755</v>
      </c>
      <c r="I148">
        <f>'MSAR Data'!AR149</f>
        <v>330</v>
      </c>
      <c r="J148">
        <f>'MSAR Data'!AS149</f>
        <v>24</v>
      </c>
      <c r="K148">
        <f>'MSAR Data'!AT149</f>
        <v>0</v>
      </c>
      <c r="L148">
        <f>'MSAR Data'!AU149</f>
        <v>354</v>
      </c>
      <c r="M148" s="20">
        <f t="shared" si="23"/>
        <v>6.7796610169491525E-2</v>
      </c>
      <c r="N148" s="29">
        <f t="shared" si="32"/>
        <v>0.33880903490759756</v>
      </c>
      <c r="O148" s="29">
        <f t="shared" si="32"/>
        <v>3.0888030888030889E-2</v>
      </c>
      <c r="P148" s="30">
        <f t="shared" si="24"/>
        <v>0.30792100401956668</v>
      </c>
      <c r="Q148" t="s">
        <v>429</v>
      </c>
      <c r="R148" t="s">
        <v>1051</v>
      </c>
      <c r="S148" t="s">
        <v>1047</v>
      </c>
      <c r="T148" t="s">
        <v>1136</v>
      </c>
      <c r="U148" s="10" t="s">
        <v>1229</v>
      </c>
      <c r="V148" s="34">
        <f t="shared" si="25"/>
        <v>0.33880903490759756</v>
      </c>
      <c r="W148">
        <f t="shared" si="26"/>
        <v>330</v>
      </c>
      <c r="X148" s="34">
        <f t="shared" si="27"/>
        <v>3.0888030888030889E-2</v>
      </c>
      <c r="Y148">
        <f t="shared" si="28"/>
        <v>24</v>
      </c>
      <c r="Z148" s="34">
        <f t="shared" si="29"/>
        <v>0.20170940170940171</v>
      </c>
      <c r="AA148">
        <f t="shared" si="30"/>
        <v>354</v>
      </c>
      <c r="AB148" s="34">
        <f>IF(T148=$T$1,Z148,IF('School List &amp; Interviews'!$F$13='Public Openly Selective'!C148,V148,X148))</f>
        <v>3.0888030888030889E-2</v>
      </c>
      <c r="AC148">
        <f>IF(T148=$T$1,AA148,IF('School List &amp; Interviews'!$F$13='Public Openly Selective'!C148,W148,Y148))</f>
        <v>24</v>
      </c>
    </row>
    <row r="149" spans="1:29" hidden="1">
      <c r="A149">
        <f t="shared" si="31"/>
        <v>144</v>
      </c>
      <c r="B149" t="s">
        <v>995</v>
      </c>
      <c r="C149" t="s">
        <v>1117</v>
      </c>
      <c r="D149" t="s">
        <v>267</v>
      </c>
      <c r="E149">
        <f>'MSAR Data'!AN150</f>
        <v>263</v>
      </c>
      <c r="F149">
        <f>'MSAR Data'!AO150</f>
        <v>4917</v>
      </c>
      <c r="G149">
        <f>'MSAR Data'!AP150</f>
        <v>488</v>
      </c>
      <c r="H149">
        <f>'MSAR Data'!AQ150</f>
        <v>5668</v>
      </c>
      <c r="I149">
        <f>'MSAR Data'!AR150</f>
        <v>63</v>
      </c>
      <c r="J149">
        <f>'MSAR Data'!AS150</f>
        <v>1058</v>
      </c>
      <c r="K149">
        <f>'MSAR Data'!AT150</f>
        <v>62</v>
      </c>
      <c r="L149">
        <f>'MSAR Data'!AU150</f>
        <v>1183</v>
      </c>
      <c r="M149" s="20">
        <f t="shared" si="23"/>
        <v>0.89433643279797126</v>
      </c>
      <c r="N149" s="29">
        <f t="shared" si="32"/>
        <v>0.23954372623574144</v>
      </c>
      <c r="O149" s="29">
        <f t="shared" si="32"/>
        <v>0.21517185275574538</v>
      </c>
      <c r="P149" s="30">
        <f t="shared" si="24"/>
        <v>2.4371873479996059E-2</v>
      </c>
      <c r="Q149" t="s">
        <v>304</v>
      </c>
      <c r="R149" t="s">
        <v>1058</v>
      </c>
      <c r="S149" t="s">
        <v>22</v>
      </c>
      <c r="T149" t="s">
        <v>1135</v>
      </c>
      <c r="U149" s="10"/>
      <c r="V149" s="34">
        <f t="shared" si="25"/>
        <v>0.23954372623574144</v>
      </c>
      <c r="W149">
        <f t="shared" si="26"/>
        <v>63</v>
      </c>
      <c r="X149" s="34">
        <f t="shared" si="27"/>
        <v>0.21517185275574538</v>
      </c>
      <c r="Y149">
        <f t="shared" si="28"/>
        <v>1058</v>
      </c>
      <c r="Z149" s="34">
        <f t="shared" si="29"/>
        <v>0.20871559633027523</v>
      </c>
      <c r="AA149">
        <f t="shared" si="30"/>
        <v>1183</v>
      </c>
      <c r="AB149" s="34">
        <f>IF(T149=$T$1,Z149,IF('School List &amp; Interviews'!$F$13='Public Openly Selective'!C149,V149,X149))</f>
        <v>0.20871559633027523</v>
      </c>
      <c r="AC149">
        <f>IF(T149=$T$1,AA149,IF('School List &amp; Interviews'!$F$13='Public Openly Selective'!C149,W149,Y149))</f>
        <v>1183</v>
      </c>
    </row>
    <row r="150" spans="1:29" hidden="1">
      <c r="A150">
        <f t="shared" si="31"/>
        <v>145</v>
      </c>
      <c r="B150" t="s">
        <v>996</v>
      </c>
      <c r="C150" t="s">
        <v>1098</v>
      </c>
      <c r="D150" t="s">
        <v>316</v>
      </c>
      <c r="E150">
        <f>'MSAR Data'!AN151</f>
        <v>1941</v>
      </c>
      <c r="F150">
        <f>'MSAR Data'!AO151</f>
        <v>7688</v>
      </c>
      <c r="G150">
        <f>'MSAR Data'!AP151</f>
        <v>757</v>
      </c>
      <c r="H150">
        <f>'MSAR Data'!AQ151</f>
        <v>10386</v>
      </c>
      <c r="I150">
        <f>'MSAR Data'!AR151</f>
        <v>597</v>
      </c>
      <c r="J150">
        <f>'MSAR Data'!AS151</f>
        <v>741</v>
      </c>
      <c r="K150">
        <f>'MSAR Data'!AT151</f>
        <v>72</v>
      </c>
      <c r="L150">
        <f>'MSAR Data'!AU151</f>
        <v>1410</v>
      </c>
      <c r="M150" s="20">
        <f t="shared" si="23"/>
        <v>0.52553191489361706</v>
      </c>
      <c r="N150" s="29">
        <f t="shared" si="32"/>
        <v>0.30757341576506952</v>
      </c>
      <c r="O150" s="29">
        <f t="shared" si="32"/>
        <v>9.6383975026014562E-2</v>
      </c>
      <c r="P150" s="30">
        <f t="shared" si="24"/>
        <v>0.21118944073905496</v>
      </c>
      <c r="Q150" t="s">
        <v>304</v>
      </c>
      <c r="R150" t="s">
        <v>1063</v>
      </c>
      <c r="S150" t="s">
        <v>1067</v>
      </c>
      <c r="T150" t="s">
        <v>1134</v>
      </c>
      <c r="U150" s="10" t="s">
        <v>1222</v>
      </c>
      <c r="V150" s="34">
        <f t="shared" si="25"/>
        <v>0.30757341576506952</v>
      </c>
      <c r="W150">
        <f t="shared" si="26"/>
        <v>597</v>
      </c>
      <c r="X150" s="34">
        <f t="shared" si="27"/>
        <v>9.6383975026014562E-2</v>
      </c>
      <c r="Y150">
        <f t="shared" si="28"/>
        <v>741</v>
      </c>
      <c r="Z150" s="34">
        <f t="shared" si="29"/>
        <v>0.13575967648757944</v>
      </c>
      <c r="AA150">
        <f t="shared" si="30"/>
        <v>1410</v>
      </c>
      <c r="AB150" s="34">
        <f>IF(T150=$T$1,Z150,IF('School List &amp; Interviews'!$F$13='Public Openly Selective'!C150,V150,X150))</f>
        <v>9.6383975026014562E-2</v>
      </c>
      <c r="AC150">
        <f>IF(T150=$T$1,AA150,IF('School List &amp; Interviews'!$F$13='Public Openly Selective'!C150,W150,Y150))</f>
        <v>741</v>
      </c>
    </row>
    <row r="151" spans="1:29" hidden="1">
      <c r="A151">
        <f t="shared" si="31"/>
        <v>146</v>
      </c>
      <c r="B151" t="s">
        <v>998</v>
      </c>
      <c r="C151" t="s">
        <v>1091</v>
      </c>
      <c r="D151" t="s">
        <v>267</v>
      </c>
      <c r="E151">
        <f>'MSAR Data'!AN152</f>
        <v>1361</v>
      </c>
      <c r="F151">
        <f>'MSAR Data'!AO152</f>
        <v>6029</v>
      </c>
      <c r="G151">
        <f>'MSAR Data'!AP152</f>
        <v>534</v>
      </c>
      <c r="H151">
        <f>'MSAR Data'!AQ152</f>
        <v>7924</v>
      </c>
      <c r="I151">
        <f>'MSAR Data'!AR152</f>
        <v>114</v>
      </c>
      <c r="J151">
        <f>'MSAR Data'!AS152</f>
        <v>641</v>
      </c>
      <c r="K151">
        <f>'MSAR Data'!AT152</f>
        <v>27</v>
      </c>
      <c r="L151">
        <f>'MSAR Data'!AU152</f>
        <v>782</v>
      </c>
      <c r="M151" s="20">
        <f t="shared" si="23"/>
        <v>0.81969309462915596</v>
      </c>
      <c r="N151" s="29">
        <f t="shared" si="32"/>
        <v>8.3761939750183687E-2</v>
      </c>
      <c r="O151" s="29">
        <f t="shared" si="32"/>
        <v>0.10631945596284624</v>
      </c>
      <c r="P151" s="30">
        <f t="shared" si="24"/>
        <v>-2.2557516212662554E-2</v>
      </c>
      <c r="Q151" t="s">
        <v>304</v>
      </c>
      <c r="R151" t="s">
        <v>313</v>
      </c>
      <c r="S151" t="s">
        <v>22</v>
      </c>
      <c r="T151" t="s">
        <v>1135</v>
      </c>
      <c r="U151" s="10"/>
      <c r="V151" s="34">
        <f t="shared" si="25"/>
        <v>8.3761939750183687E-2</v>
      </c>
      <c r="W151">
        <f t="shared" si="26"/>
        <v>114</v>
      </c>
      <c r="X151" s="34">
        <f t="shared" si="27"/>
        <v>0.10631945596284624</v>
      </c>
      <c r="Y151">
        <f t="shared" si="28"/>
        <v>641</v>
      </c>
      <c r="Z151" s="34">
        <f t="shared" si="29"/>
        <v>9.868753154972236E-2</v>
      </c>
      <c r="AA151">
        <f t="shared" si="30"/>
        <v>782</v>
      </c>
      <c r="AB151" s="34">
        <f>IF(T151=$T$1,Z151,IF('School List &amp; Interviews'!$F$13='Public Openly Selective'!C151,V151,X151))</f>
        <v>9.868753154972236E-2</v>
      </c>
      <c r="AC151">
        <f>IF(T151=$T$1,AA151,IF('School List &amp; Interviews'!$F$13='Public Openly Selective'!C151,W151,Y151))</f>
        <v>782</v>
      </c>
    </row>
    <row r="152" spans="1:29" hidden="1">
      <c r="A152">
        <f t="shared" si="31"/>
        <v>147</v>
      </c>
      <c r="B152" t="s">
        <v>999</v>
      </c>
      <c r="C152" t="s">
        <v>1111</v>
      </c>
      <c r="D152" t="s">
        <v>316</v>
      </c>
      <c r="E152">
        <f>'MSAR Data'!AN153</f>
        <v>205</v>
      </c>
      <c r="F152">
        <f>'MSAR Data'!AO153</f>
        <v>4414</v>
      </c>
      <c r="G152">
        <f>'MSAR Data'!AP153</f>
        <v>442</v>
      </c>
      <c r="H152">
        <f>'MSAR Data'!AQ153</f>
        <v>5061</v>
      </c>
      <c r="I152">
        <f>'MSAR Data'!AR153</f>
        <v>121</v>
      </c>
      <c r="J152">
        <f>'MSAR Data'!AS153</f>
        <v>481</v>
      </c>
      <c r="K152">
        <f>'MSAR Data'!AT153</f>
        <v>3</v>
      </c>
      <c r="L152">
        <f>'MSAR Data'!AU153</f>
        <v>605</v>
      </c>
      <c r="M152" s="20">
        <f t="shared" si="23"/>
        <v>0.79504132231404956</v>
      </c>
      <c r="N152" s="29">
        <f t="shared" si="32"/>
        <v>0.59024390243902436</v>
      </c>
      <c r="O152" s="29">
        <f t="shared" si="32"/>
        <v>0.10897145446307205</v>
      </c>
      <c r="P152" s="30">
        <f t="shared" si="24"/>
        <v>0.48127244797595231</v>
      </c>
      <c r="Q152" t="s">
        <v>304</v>
      </c>
      <c r="R152" t="s">
        <v>313</v>
      </c>
      <c r="S152" t="s">
        <v>1073</v>
      </c>
      <c r="T152" t="s">
        <v>1136</v>
      </c>
      <c r="U152" s="10" t="s">
        <v>1217</v>
      </c>
      <c r="V152" s="34">
        <f t="shared" si="25"/>
        <v>0.59024390243902436</v>
      </c>
      <c r="W152">
        <f t="shared" si="26"/>
        <v>121</v>
      </c>
      <c r="X152" s="34">
        <f t="shared" si="27"/>
        <v>0.10897145446307205</v>
      </c>
      <c r="Y152">
        <f t="shared" si="28"/>
        <v>481</v>
      </c>
      <c r="Z152" s="34">
        <f t="shared" si="29"/>
        <v>0.11954159257063822</v>
      </c>
      <c r="AA152">
        <f t="shared" si="30"/>
        <v>605</v>
      </c>
      <c r="AB152" s="34">
        <f>IF(T152=$T$1,Z152,IF('School List &amp; Interviews'!$F$13='Public Openly Selective'!C152,V152,X152))</f>
        <v>0.10897145446307205</v>
      </c>
      <c r="AC152">
        <f>IF(T152=$T$1,AA152,IF('School List &amp; Interviews'!$F$13='Public Openly Selective'!C152,W152,Y152))</f>
        <v>481</v>
      </c>
    </row>
    <row r="153" spans="1:29" hidden="1">
      <c r="A153">
        <f t="shared" si="31"/>
        <v>148</v>
      </c>
      <c r="B153" t="s">
        <v>1001</v>
      </c>
      <c r="C153" t="s">
        <v>1098</v>
      </c>
      <c r="D153" t="s">
        <v>267</v>
      </c>
      <c r="E153">
        <f>'MSAR Data'!AN154</f>
        <v>1301</v>
      </c>
      <c r="F153">
        <f>'MSAR Data'!AO154</f>
        <v>3020</v>
      </c>
      <c r="G153">
        <f>'MSAR Data'!AP154</f>
        <v>21</v>
      </c>
      <c r="H153">
        <f>'MSAR Data'!AQ154</f>
        <v>4342</v>
      </c>
      <c r="I153">
        <f>'MSAR Data'!AR154</f>
        <v>184</v>
      </c>
      <c r="J153">
        <f>'MSAR Data'!AS154</f>
        <v>308</v>
      </c>
      <c r="K153">
        <f>'MSAR Data'!AT154</f>
        <v>0</v>
      </c>
      <c r="L153">
        <f>'MSAR Data'!AU154</f>
        <v>492</v>
      </c>
      <c r="M153" s="20">
        <f t="shared" si="23"/>
        <v>0.62601626016260159</v>
      </c>
      <c r="N153" s="29">
        <f t="shared" si="32"/>
        <v>0.14142966948501154</v>
      </c>
      <c r="O153" s="29">
        <f t="shared" si="32"/>
        <v>0.10198675496688742</v>
      </c>
      <c r="P153" s="30">
        <f t="shared" si="24"/>
        <v>3.9442914518124123E-2</v>
      </c>
      <c r="Q153" t="s">
        <v>304</v>
      </c>
      <c r="R153" t="s">
        <v>1079</v>
      </c>
      <c r="S153" t="s">
        <v>22</v>
      </c>
      <c r="T153" t="s">
        <v>1135</v>
      </c>
      <c r="U153" s="10"/>
      <c r="V153" s="34">
        <f t="shared" si="25"/>
        <v>0.14142966948501154</v>
      </c>
      <c r="W153">
        <f t="shared" si="26"/>
        <v>184</v>
      </c>
      <c r="X153" s="34">
        <f t="shared" si="27"/>
        <v>0.10198675496688742</v>
      </c>
      <c r="Y153">
        <f t="shared" si="28"/>
        <v>308</v>
      </c>
      <c r="Z153" s="34">
        <f t="shared" si="29"/>
        <v>0.11331183786273606</v>
      </c>
      <c r="AA153">
        <f t="shared" si="30"/>
        <v>492</v>
      </c>
      <c r="AB153" s="34">
        <f>IF(T153=$T$1,Z153,IF('School List &amp; Interviews'!$F$13='Public Openly Selective'!C153,V153,X153))</f>
        <v>0.11331183786273606</v>
      </c>
      <c r="AC153">
        <f>IF(T153=$T$1,AA153,IF('School List &amp; Interviews'!$F$13='Public Openly Selective'!C153,W153,Y153))</f>
        <v>492</v>
      </c>
    </row>
    <row r="154" spans="1:29" hidden="1">
      <c r="A154">
        <f t="shared" si="31"/>
        <v>149</v>
      </c>
      <c r="B154" t="s">
        <v>1003</v>
      </c>
      <c r="C154" t="s">
        <v>1097</v>
      </c>
      <c r="D154" t="s">
        <v>316</v>
      </c>
      <c r="E154">
        <f>'MSAR Data'!AN155</f>
        <v>1295</v>
      </c>
      <c r="F154">
        <f>'MSAR Data'!AO155</f>
        <v>7661</v>
      </c>
      <c r="G154">
        <f>'MSAR Data'!AP155</f>
        <v>18</v>
      </c>
      <c r="H154">
        <f>'MSAR Data'!AQ155</f>
        <v>8974</v>
      </c>
      <c r="I154">
        <f>'MSAR Data'!AR155</f>
        <v>302</v>
      </c>
      <c r="J154">
        <f>'MSAR Data'!AS155</f>
        <v>114</v>
      </c>
      <c r="K154">
        <f>'MSAR Data'!AT155</f>
        <v>0</v>
      </c>
      <c r="L154">
        <f>'MSAR Data'!AU155</f>
        <v>416</v>
      </c>
      <c r="M154" s="20">
        <f t="shared" si="23"/>
        <v>0.27403846153846156</v>
      </c>
      <c r="N154" s="29">
        <f t="shared" si="32"/>
        <v>0.23320463320463319</v>
      </c>
      <c r="O154" s="29">
        <f t="shared" si="32"/>
        <v>1.4880563895052865E-2</v>
      </c>
      <c r="P154" s="30">
        <f t="shared" si="24"/>
        <v>0.21832406930958032</v>
      </c>
      <c r="Q154" t="s">
        <v>304</v>
      </c>
      <c r="R154" t="s">
        <v>313</v>
      </c>
      <c r="S154" t="s">
        <v>1037</v>
      </c>
      <c r="T154" t="s">
        <v>1134</v>
      </c>
      <c r="U154" s="10" t="s">
        <v>1241</v>
      </c>
      <c r="V154" s="34">
        <f t="shared" si="25"/>
        <v>0.23320463320463319</v>
      </c>
      <c r="W154">
        <f t="shared" si="26"/>
        <v>302</v>
      </c>
      <c r="X154" s="34">
        <f t="shared" si="27"/>
        <v>1.4880563895052865E-2</v>
      </c>
      <c r="Y154">
        <f t="shared" si="28"/>
        <v>114</v>
      </c>
      <c r="Z154" s="34">
        <f t="shared" si="29"/>
        <v>4.6356139959884107E-2</v>
      </c>
      <c r="AA154">
        <f t="shared" si="30"/>
        <v>416</v>
      </c>
      <c r="AB154" s="34">
        <f>IF(T154=$T$1,Z154,IF('School List &amp; Interviews'!$F$13='Public Openly Selective'!C154,V154,X154))</f>
        <v>1.4880563895052865E-2</v>
      </c>
      <c r="AC154">
        <f>IF(T154=$T$1,AA154,IF('School List &amp; Interviews'!$F$13='Public Openly Selective'!C154,W154,Y154))</f>
        <v>114</v>
      </c>
    </row>
    <row r="155" spans="1:29" hidden="1">
      <c r="A155">
        <f t="shared" si="31"/>
        <v>150</v>
      </c>
      <c r="B155" t="s">
        <v>1005</v>
      </c>
      <c r="C155" t="s">
        <v>1105</v>
      </c>
      <c r="D155" t="s">
        <v>267</v>
      </c>
      <c r="E155">
        <f>'MSAR Data'!AN156</f>
        <v>282</v>
      </c>
      <c r="F155">
        <f>'MSAR Data'!AO156</f>
        <v>6325</v>
      </c>
      <c r="G155">
        <f>'MSAR Data'!AP156</f>
        <v>647</v>
      </c>
      <c r="H155">
        <f>'MSAR Data'!AQ156</f>
        <v>7254</v>
      </c>
      <c r="I155">
        <f>'MSAR Data'!AR156</f>
        <v>28</v>
      </c>
      <c r="J155">
        <f>'MSAR Data'!AS156</f>
        <v>582</v>
      </c>
      <c r="K155">
        <f>'MSAR Data'!AT156</f>
        <v>31</v>
      </c>
      <c r="L155">
        <f>'MSAR Data'!AU156</f>
        <v>641</v>
      </c>
      <c r="M155" s="20">
        <f t="shared" si="23"/>
        <v>0.90795631825273015</v>
      </c>
      <c r="N155" s="29">
        <f t="shared" si="32"/>
        <v>9.9290780141843976E-2</v>
      </c>
      <c r="O155" s="29">
        <f t="shared" si="32"/>
        <v>9.2015810276679835E-2</v>
      </c>
      <c r="P155" s="30">
        <f t="shared" si="24"/>
        <v>7.2749698651641409E-3</v>
      </c>
      <c r="Q155" t="s">
        <v>304</v>
      </c>
      <c r="R155" t="s">
        <v>313</v>
      </c>
      <c r="S155" t="s">
        <v>22</v>
      </c>
      <c r="T155" t="s">
        <v>1135</v>
      </c>
      <c r="U155" s="10"/>
      <c r="V155" s="34">
        <f t="shared" si="25"/>
        <v>9.9290780141843976E-2</v>
      </c>
      <c r="W155">
        <f t="shared" si="26"/>
        <v>28</v>
      </c>
      <c r="X155" s="34">
        <f t="shared" si="27"/>
        <v>9.2015810276679835E-2</v>
      </c>
      <c r="Y155">
        <f t="shared" si="28"/>
        <v>582</v>
      </c>
      <c r="Z155" s="34">
        <f t="shared" si="29"/>
        <v>8.8365039977943205E-2</v>
      </c>
      <c r="AA155">
        <f t="shared" si="30"/>
        <v>641</v>
      </c>
      <c r="AB155" s="34">
        <f>IF(T155=$T$1,Z155,IF('School List &amp; Interviews'!$F$13='Public Openly Selective'!C155,V155,X155))</f>
        <v>8.8365039977943205E-2</v>
      </c>
      <c r="AC155">
        <f>IF(T155=$T$1,AA155,IF('School List &amp; Interviews'!$F$13='Public Openly Selective'!C155,W155,Y155))</f>
        <v>641</v>
      </c>
    </row>
  </sheetData>
  <autoFilter ref="B5:AC155" xr:uid="{4C3BE0AA-4696-1042-BD3B-347E9AF1220C}">
    <filterColumn colId="2">
      <filters>
        <filter val="Public"/>
      </filters>
    </filterColumn>
    <filterColumn colId="18">
      <filters>
        <filter val="No preference"/>
      </filters>
    </filterColumn>
  </autoFilter>
  <mergeCells count="4">
    <mergeCell ref="V3:AC3"/>
    <mergeCell ref="V4:W4"/>
    <mergeCell ref="X4:Y4"/>
    <mergeCell ref="Z4:AA4"/>
  </mergeCells>
  <conditionalFormatting sqref="T1:T3">
    <cfRule type="containsText" dxfId="551" priority="274" operator="containsText" text="Strong">
      <formula>NOT(ISERROR(SEARCH("Strong",T1)))</formula>
    </cfRule>
    <cfRule type="containsText" dxfId="550" priority="275" operator="containsText" text="Some">
      <formula>NOT(ISERROR(SEARCH("Some",T1)))</formula>
    </cfRule>
    <cfRule type="containsText" dxfId="549" priority="276" operator="containsText" text="No">
      <formula>NOT(ISERROR(SEARCH("No",T1)))</formula>
    </cfRule>
  </conditionalFormatting>
  <conditionalFormatting sqref="T6:T7">
    <cfRule type="containsText" dxfId="548" priority="271" operator="containsText" text="Strong">
      <formula>NOT(ISERROR(SEARCH("Strong",T6)))</formula>
    </cfRule>
    <cfRule type="containsText" dxfId="547" priority="272" operator="containsText" text="Some">
      <formula>NOT(ISERROR(SEARCH("Some",T6)))</formula>
    </cfRule>
    <cfRule type="containsText" dxfId="546" priority="273" operator="containsText" text="No">
      <formula>NOT(ISERROR(SEARCH("No",T6)))</formula>
    </cfRule>
  </conditionalFormatting>
  <conditionalFormatting sqref="T9">
    <cfRule type="containsText" dxfId="545" priority="268" operator="containsText" text="Strong">
      <formula>NOT(ISERROR(SEARCH("Strong",T9)))</formula>
    </cfRule>
    <cfRule type="containsText" dxfId="544" priority="269" operator="containsText" text="Some">
      <formula>NOT(ISERROR(SEARCH("Some",T9)))</formula>
    </cfRule>
    <cfRule type="containsText" dxfId="543" priority="270" operator="containsText" text="No">
      <formula>NOT(ISERROR(SEARCH("No",T9)))</formula>
    </cfRule>
  </conditionalFormatting>
  <conditionalFormatting sqref="T10">
    <cfRule type="containsText" dxfId="542" priority="265" operator="containsText" text="Strong">
      <formula>NOT(ISERROR(SEARCH("Strong",T10)))</formula>
    </cfRule>
    <cfRule type="containsText" dxfId="541" priority="266" operator="containsText" text="Some">
      <formula>NOT(ISERROR(SEARCH("Some",T10)))</formula>
    </cfRule>
    <cfRule type="containsText" dxfId="540" priority="267" operator="containsText" text="No">
      <formula>NOT(ISERROR(SEARCH("No",T10)))</formula>
    </cfRule>
  </conditionalFormatting>
  <conditionalFormatting sqref="T11">
    <cfRule type="containsText" dxfId="539" priority="262" operator="containsText" text="Strong">
      <formula>NOT(ISERROR(SEARCH("Strong",T11)))</formula>
    </cfRule>
    <cfRule type="containsText" dxfId="538" priority="263" operator="containsText" text="Some">
      <formula>NOT(ISERROR(SEARCH("Some",T11)))</formula>
    </cfRule>
    <cfRule type="containsText" dxfId="537" priority="264" operator="containsText" text="No">
      <formula>NOT(ISERROR(SEARCH("No",T11)))</formula>
    </cfRule>
  </conditionalFormatting>
  <conditionalFormatting sqref="T12:U12">
    <cfRule type="containsText" dxfId="536" priority="259" operator="containsText" text="Strong">
      <formula>NOT(ISERROR(SEARCH("Strong",T12)))</formula>
    </cfRule>
    <cfRule type="containsText" dxfId="535" priority="260" operator="containsText" text="Some">
      <formula>NOT(ISERROR(SEARCH("Some",T12)))</formula>
    </cfRule>
    <cfRule type="containsText" dxfId="534" priority="261" operator="containsText" text="No">
      <formula>NOT(ISERROR(SEARCH("No",T12)))</formula>
    </cfRule>
  </conditionalFormatting>
  <conditionalFormatting sqref="T13">
    <cfRule type="containsText" dxfId="533" priority="256" operator="containsText" text="Strong">
      <formula>NOT(ISERROR(SEARCH("Strong",T13)))</formula>
    </cfRule>
    <cfRule type="containsText" dxfId="532" priority="257" operator="containsText" text="Some">
      <formula>NOT(ISERROR(SEARCH("Some",T13)))</formula>
    </cfRule>
    <cfRule type="containsText" dxfId="531" priority="258" operator="containsText" text="No">
      <formula>NOT(ISERROR(SEARCH("No",T13)))</formula>
    </cfRule>
  </conditionalFormatting>
  <conditionalFormatting sqref="T14">
    <cfRule type="containsText" dxfId="530" priority="253" operator="containsText" text="Strong">
      <formula>NOT(ISERROR(SEARCH("Strong",T14)))</formula>
    </cfRule>
    <cfRule type="containsText" dxfId="529" priority="254" operator="containsText" text="Some">
      <formula>NOT(ISERROR(SEARCH("Some",T14)))</formula>
    </cfRule>
    <cfRule type="containsText" dxfId="528" priority="255" operator="containsText" text="No">
      <formula>NOT(ISERROR(SEARCH("No",T14)))</formula>
    </cfRule>
  </conditionalFormatting>
  <conditionalFormatting sqref="T15:T16">
    <cfRule type="containsText" dxfId="527" priority="250" operator="containsText" text="Strong">
      <formula>NOT(ISERROR(SEARCH("Strong",T15)))</formula>
    </cfRule>
    <cfRule type="containsText" dxfId="526" priority="251" operator="containsText" text="Some">
      <formula>NOT(ISERROR(SEARCH("Some",T15)))</formula>
    </cfRule>
    <cfRule type="containsText" dxfId="525" priority="252" operator="containsText" text="No">
      <formula>NOT(ISERROR(SEARCH("No",T15)))</formula>
    </cfRule>
  </conditionalFormatting>
  <conditionalFormatting sqref="T17">
    <cfRule type="containsText" dxfId="524" priority="247" operator="containsText" text="Strong">
      <formula>NOT(ISERROR(SEARCH("Strong",T17)))</formula>
    </cfRule>
    <cfRule type="containsText" dxfId="523" priority="248" operator="containsText" text="Some">
      <formula>NOT(ISERROR(SEARCH("Some",T17)))</formula>
    </cfRule>
    <cfRule type="containsText" dxfId="522" priority="249" operator="containsText" text="No">
      <formula>NOT(ISERROR(SEARCH("No",T17)))</formula>
    </cfRule>
  </conditionalFormatting>
  <conditionalFormatting sqref="T18">
    <cfRule type="containsText" dxfId="521" priority="244" operator="containsText" text="Strong">
      <formula>NOT(ISERROR(SEARCH("Strong",T18)))</formula>
    </cfRule>
    <cfRule type="containsText" dxfId="520" priority="245" operator="containsText" text="Some">
      <formula>NOT(ISERROR(SEARCH("Some",T18)))</formula>
    </cfRule>
    <cfRule type="containsText" dxfId="519" priority="246" operator="containsText" text="No">
      <formula>NOT(ISERROR(SEARCH("No",T18)))</formula>
    </cfRule>
  </conditionalFormatting>
  <conditionalFormatting sqref="T19">
    <cfRule type="containsText" dxfId="518" priority="241" operator="containsText" text="Strong">
      <formula>NOT(ISERROR(SEARCH("Strong",T19)))</formula>
    </cfRule>
    <cfRule type="containsText" dxfId="517" priority="242" operator="containsText" text="Some">
      <formula>NOT(ISERROR(SEARCH("Some",T19)))</formula>
    </cfRule>
    <cfRule type="containsText" dxfId="516" priority="243" operator="containsText" text="No">
      <formula>NOT(ISERROR(SEARCH("No",T19)))</formula>
    </cfRule>
  </conditionalFormatting>
  <conditionalFormatting sqref="T20">
    <cfRule type="containsText" dxfId="515" priority="238" operator="containsText" text="Strong">
      <formula>NOT(ISERROR(SEARCH("Strong",T20)))</formula>
    </cfRule>
    <cfRule type="containsText" dxfId="514" priority="239" operator="containsText" text="Some">
      <formula>NOT(ISERROR(SEARCH("Some",T20)))</formula>
    </cfRule>
    <cfRule type="containsText" dxfId="513" priority="240" operator="containsText" text="No">
      <formula>NOT(ISERROR(SEARCH("No",T20)))</formula>
    </cfRule>
  </conditionalFormatting>
  <conditionalFormatting sqref="T21:T23">
    <cfRule type="containsText" dxfId="512" priority="235" operator="containsText" text="Strong">
      <formula>NOT(ISERROR(SEARCH("Strong",T21)))</formula>
    </cfRule>
    <cfRule type="containsText" dxfId="511" priority="236" operator="containsText" text="Some">
      <formula>NOT(ISERROR(SEARCH("Some",T21)))</formula>
    </cfRule>
    <cfRule type="containsText" dxfId="510" priority="237" operator="containsText" text="No">
      <formula>NOT(ISERROR(SEARCH("No",T21)))</formula>
    </cfRule>
  </conditionalFormatting>
  <conditionalFormatting sqref="T24">
    <cfRule type="containsText" dxfId="509" priority="232" operator="containsText" text="Strong">
      <formula>NOT(ISERROR(SEARCH("Strong",T24)))</formula>
    </cfRule>
    <cfRule type="containsText" dxfId="508" priority="233" operator="containsText" text="Some">
      <formula>NOT(ISERROR(SEARCH("Some",T24)))</formula>
    </cfRule>
    <cfRule type="containsText" dxfId="507" priority="234" operator="containsText" text="No">
      <formula>NOT(ISERROR(SEARCH("No",T24)))</formula>
    </cfRule>
  </conditionalFormatting>
  <conditionalFormatting sqref="T25">
    <cfRule type="containsText" dxfId="506" priority="229" operator="containsText" text="Strong">
      <formula>NOT(ISERROR(SEARCH("Strong",T25)))</formula>
    </cfRule>
    <cfRule type="containsText" dxfId="505" priority="230" operator="containsText" text="Some">
      <formula>NOT(ISERROR(SEARCH("Some",T25)))</formula>
    </cfRule>
    <cfRule type="containsText" dxfId="504" priority="231" operator="containsText" text="No">
      <formula>NOT(ISERROR(SEARCH("No",T25)))</formula>
    </cfRule>
  </conditionalFormatting>
  <conditionalFormatting sqref="T26">
    <cfRule type="containsText" dxfId="503" priority="226" operator="containsText" text="Strong">
      <formula>NOT(ISERROR(SEARCH("Strong",T26)))</formula>
    </cfRule>
    <cfRule type="containsText" dxfId="502" priority="227" operator="containsText" text="Some">
      <formula>NOT(ISERROR(SEARCH("Some",T26)))</formula>
    </cfRule>
    <cfRule type="containsText" dxfId="501" priority="228" operator="containsText" text="No">
      <formula>NOT(ISERROR(SEARCH("No",T26)))</formula>
    </cfRule>
  </conditionalFormatting>
  <conditionalFormatting sqref="T27">
    <cfRule type="containsText" dxfId="500" priority="223" operator="containsText" text="Strong">
      <formula>NOT(ISERROR(SEARCH("Strong",T27)))</formula>
    </cfRule>
    <cfRule type="containsText" dxfId="499" priority="224" operator="containsText" text="Some">
      <formula>NOT(ISERROR(SEARCH("Some",T27)))</formula>
    </cfRule>
    <cfRule type="containsText" dxfId="498" priority="225" operator="containsText" text="No">
      <formula>NOT(ISERROR(SEARCH("No",T27)))</formula>
    </cfRule>
  </conditionalFormatting>
  <conditionalFormatting sqref="T28">
    <cfRule type="containsText" dxfId="497" priority="220" operator="containsText" text="Strong">
      <formula>NOT(ISERROR(SEARCH("Strong",T28)))</formula>
    </cfRule>
    <cfRule type="containsText" dxfId="496" priority="221" operator="containsText" text="Some">
      <formula>NOT(ISERROR(SEARCH("Some",T28)))</formula>
    </cfRule>
    <cfRule type="containsText" dxfId="495" priority="222" operator="containsText" text="No">
      <formula>NOT(ISERROR(SEARCH("No",T28)))</formula>
    </cfRule>
  </conditionalFormatting>
  <conditionalFormatting sqref="T29">
    <cfRule type="containsText" dxfId="494" priority="217" operator="containsText" text="Strong">
      <formula>NOT(ISERROR(SEARCH("Strong",T29)))</formula>
    </cfRule>
    <cfRule type="containsText" dxfId="493" priority="218" operator="containsText" text="Some">
      <formula>NOT(ISERROR(SEARCH("Some",T29)))</formula>
    </cfRule>
    <cfRule type="containsText" dxfId="492" priority="219" operator="containsText" text="No">
      <formula>NOT(ISERROR(SEARCH("No",T29)))</formula>
    </cfRule>
  </conditionalFormatting>
  <conditionalFormatting sqref="T30:T32">
    <cfRule type="containsText" dxfId="491" priority="214" operator="containsText" text="Strong">
      <formula>NOT(ISERROR(SEARCH("Strong",T30)))</formula>
    </cfRule>
    <cfRule type="containsText" dxfId="490" priority="215" operator="containsText" text="Some">
      <formula>NOT(ISERROR(SEARCH("Some",T30)))</formula>
    </cfRule>
    <cfRule type="containsText" dxfId="489" priority="216" operator="containsText" text="No">
      <formula>NOT(ISERROR(SEARCH("No",T30)))</formula>
    </cfRule>
  </conditionalFormatting>
  <conditionalFormatting sqref="T33:T34">
    <cfRule type="containsText" dxfId="488" priority="211" operator="containsText" text="Strong">
      <formula>NOT(ISERROR(SEARCH("Strong",T33)))</formula>
    </cfRule>
    <cfRule type="containsText" dxfId="487" priority="212" operator="containsText" text="Some">
      <formula>NOT(ISERROR(SEARCH("Some",T33)))</formula>
    </cfRule>
    <cfRule type="containsText" dxfId="486" priority="213" operator="containsText" text="No">
      <formula>NOT(ISERROR(SEARCH("No",T33)))</formula>
    </cfRule>
  </conditionalFormatting>
  <conditionalFormatting sqref="T35">
    <cfRule type="containsText" dxfId="485" priority="208" operator="containsText" text="Strong">
      <formula>NOT(ISERROR(SEARCH("Strong",T35)))</formula>
    </cfRule>
    <cfRule type="containsText" dxfId="484" priority="209" operator="containsText" text="Some">
      <formula>NOT(ISERROR(SEARCH("Some",T35)))</formula>
    </cfRule>
    <cfRule type="containsText" dxfId="483" priority="210" operator="containsText" text="No">
      <formula>NOT(ISERROR(SEARCH("No",T35)))</formula>
    </cfRule>
  </conditionalFormatting>
  <conditionalFormatting sqref="T36">
    <cfRule type="containsText" dxfId="482" priority="205" operator="containsText" text="Strong">
      <formula>NOT(ISERROR(SEARCH("Strong",T36)))</formula>
    </cfRule>
    <cfRule type="containsText" dxfId="481" priority="206" operator="containsText" text="Some">
      <formula>NOT(ISERROR(SEARCH("Some",T36)))</formula>
    </cfRule>
    <cfRule type="containsText" dxfId="480" priority="207" operator="containsText" text="No">
      <formula>NOT(ISERROR(SEARCH("No",T36)))</formula>
    </cfRule>
  </conditionalFormatting>
  <conditionalFormatting sqref="T37">
    <cfRule type="containsText" dxfId="479" priority="202" operator="containsText" text="Strong">
      <formula>NOT(ISERROR(SEARCH("Strong",T37)))</formula>
    </cfRule>
    <cfRule type="containsText" dxfId="478" priority="203" operator="containsText" text="Some">
      <formula>NOT(ISERROR(SEARCH("Some",T37)))</formula>
    </cfRule>
    <cfRule type="containsText" dxfId="477" priority="204" operator="containsText" text="No">
      <formula>NOT(ISERROR(SEARCH("No",T37)))</formula>
    </cfRule>
  </conditionalFormatting>
  <conditionalFormatting sqref="T38">
    <cfRule type="containsText" dxfId="476" priority="199" operator="containsText" text="Strong">
      <formula>NOT(ISERROR(SEARCH("Strong",T38)))</formula>
    </cfRule>
    <cfRule type="containsText" dxfId="475" priority="200" operator="containsText" text="Some">
      <formula>NOT(ISERROR(SEARCH("Some",T38)))</formula>
    </cfRule>
    <cfRule type="containsText" dxfId="474" priority="201" operator="containsText" text="No">
      <formula>NOT(ISERROR(SEARCH("No",T38)))</formula>
    </cfRule>
  </conditionalFormatting>
  <conditionalFormatting sqref="T39">
    <cfRule type="containsText" dxfId="473" priority="196" operator="containsText" text="Strong">
      <formula>NOT(ISERROR(SEARCH("Strong",T39)))</formula>
    </cfRule>
    <cfRule type="containsText" dxfId="472" priority="197" operator="containsText" text="Some">
      <formula>NOT(ISERROR(SEARCH("Some",T39)))</formula>
    </cfRule>
    <cfRule type="containsText" dxfId="471" priority="198" operator="containsText" text="No">
      <formula>NOT(ISERROR(SEARCH("No",T39)))</formula>
    </cfRule>
  </conditionalFormatting>
  <conditionalFormatting sqref="T40">
    <cfRule type="containsText" dxfId="470" priority="193" operator="containsText" text="Strong">
      <formula>NOT(ISERROR(SEARCH("Strong",T40)))</formula>
    </cfRule>
    <cfRule type="containsText" dxfId="469" priority="194" operator="containsText" text="Some">
      <formula>NOT(ISERROR(SEARCH("Some",T40)))</formula>
    </cfRule>
    <cfRule type="containsText" dxfId="468" priority="195" operator="containsText" text="No">
      <formula>NOT(ISERROR(SEARCH("No",T40)))</formula>
    </cfRule>
  </conditionalFormatting>
  <conditionalFormatting sqref="T41">
    <cfRule type="containsText" dxfId="467" priority="190" operator="containsText" text="Strong">
      <formula>NOT(ISERROR(SEARCH("Strong",T41)))</formula>
    </cfRule>
    <cfRule type="containsText" dxfId="466" priority="191" operator="containsText" text="Some">
      <formula>NOT(ISERROR(SEARCH("Some",T41)))</formula>
    </cfRule>
    <cfRule type="containsText" dxfId="465" priority="192" operator="containsText" text="No">
      <formula>NOT(ISERROR(SEARCH("No",T41)))</formula>
    </cfRule>
  </conditionalFormatting>
  <conditionalFormatting sqref="T42">
    <cfRule type="containsText" dxfId="464" priority="187" operator="containsText" text="Strong">
      <formula>NOT(ISERROR(SEARCH("Strong",T42)))</formula>
    </cfRule>
    <cfRule type="containsText" dxfId="463" priority="188" operator="containsText" text="Some">
      <formula>NOT(ISERROR(SEARCH("Some",T42)))</formula>
    </cfRule>
    <cfRule type="containsText" dxfId="462" priority="189" operator="containsText" text="No">
      <formula>NOT(ISERROR(SEARCH("No",T42)))</formula>
    </cfRule>
  </conditionalFormatting>
  <conditionalFormatting sqref="T43">
    <cfRule type="containsText" dxfId="461" priority="184" operator="containsText" text="Strong">
      <formula>NOT(ISERROR(SEARCH("Strong",T43)))</formula>
    </cfRule>
    <cfRule type="containsText" dxfId="460" priority="185" operator="containsText" text="Some">
      <formula>NOT(ISERROR(SEARCH("Some",T43)))</formula>
    </cfRule>
    <cfRule type="containsText" dxfId="459" priority="186" operator="containsText" text="No">
      <formula>NOT(ISERROR(SEARCH("No",T43)))</formula>
    </cfRule>
  </conditionalFormatting>
  <conditionalFormatting sqref="T44">
    <cfRule type="containsText" dxfId="458" priority="181" operator="containsText" text="Strong">
      <formula>NOT(ISERROR(SEARCH("Strong",T44)))</formula>
    </cfRule>
    <cfRule type="containsText" dxfId="457" priority="182" operator="containsText" text="Some">
      <formula>NOT(ISERROR(SEARCH("Some",T44)))</formula>
    </cfRule>
    <cfRule type="containsText" dxfId="456" priority="183" operator="containsText" text="No">
      <formula>NOT(ISERROR(SEARCH("No",T44)))</formula>
    </cfRule>
  </conditionalFormatting>
  <conditionalFormatting sqref="T45:T47">
    <cfRule type="containsText" dxfId="455" priority="178" operator="containsText" text="Strong">
      <formula>NOT(ISERROR(SEARCH("Strong",T45)))</formula>
    </cfRule>
    <cfRule type="containsText" dxfId="454" priority="179" operator="containsText" text="Some">
      <formula>NOT(ISERROR(SEARCH("Some",T45)))</formula>
    </cfRule>
    <cfRule type="containsText" dxfId="453" priority="180" operator="containsText" text="No">
      <formula>NOT(ISERROR(SEARCH("No",T45)))</formula>
    </cfRule>
  </conditionalFormatting>
  <conditionalFormatting sqref="T48">
    <cfRule type="containsText" dxfId="452" priority="175" operator="containsText" text="Strong">
      <formula>NOT(ISERROR(SEARCH("Strong",T48)))</formula>
    </cfRule>
    <cfRule type="containsText" dxfId="451" priority="176" operator="containsText" text="Some">
      <formula>NOT(ISERROR(SEARCH("Some",T48)))</formula>
    </cfRule>
    <cfRule type="containsText" dxfId="450" priority="177" operator="containsText" text="No">
      <formula>NOT(ISERROR(SEARCH("No",T48)))</formula>
    </cfRule>
  </conditionalFormatting>
  <conditionalFormatting sqref="T49">
    <cfRule type="containsText" dxfId="449" priority="172" operator="containsText" text="Strong">
      <formula>NOT(ISERROR(SEARCH("Strong",T49)))</formula>
    </cfRule>
    <cfRule type="containsText" dxfId="448" priority="173" operator="containsText" text="Some">
      <formula>NOT(ISERROR(SEARCH("Some",T49)))</formula>
    </cfRule>
    <cfRule type="containsText" dxfId="447" priority="174" operator="containsText" text="No">
      <formula>NOT(ISERROR(SEARCH("No",T49)))</formula>
    </cfRule>
  </conditionalFormatting>
  <conditionalFormatting sqref="T50">
    <cfRule type="containsText" dxfId="446" priority="169" operator="containsText" text="Strong">
      <formula>NOT(ISERROR(SEARCH("Strong",T50)))</formula>
    </cfRule>
    <cfRule type="containsText" dxfId="445" priority="170" operator="containsText" text="Some">
      <formula>NOT(ISERROR(SEARCH("Some",T50)))</formula>
    </cfRule>
    <cfRule type="containsText" dxfId="444" priority="171" operator="containsText" text="No">
      <formula>NOT(ISERROR(SEARCH("No",T50)))</formula>
    </cfRule>
  </conditionalFormatting>
  <conditionalFormatting sqref="T51">
    <cfRule type="containsText" dxfId="443" priority="166" operator="containsText" text="Strong">
      <formula>NOT(ISERROR(SEARCH("Strong",T51)))</formula>
    </cfRule>
    <cfRule type="containsText" dxfId="442" priority="167" operator="containsText" text="Some">
      <formula>NOT(ISERROR(SEARCH("Some",T51)))</formula>
    </cfRule>
    <cfRule type="containsText" dxfId="441" priority="168" operator="containsText" text="No">
      <formula>NOT(ISERROR(SEARCH("No",T51)))</formula>
    </cfRule>
  </conditionalFormatting>
  <conditionalFormatting sqref="T52:T55">
    <cfRule type="containsText" dxfId="440" priority="163" operator="containsText" text="Strong">
      <formula>NOT(ISERROR(SEARCH("Strong",T52)))</formula>
    </cfRule>
    <cfRule type="containsText" dxfId="439" priority="164" operator="containsText" text="Some">
      <formula>NOT(ISERROR(SEARCH("Some",T52)))</formula>
    </cfRule>
    <cfRule type="containsText" dxfId="438" priority="165" operator="containsText" text="No">
      <formula>NOT(ISERROR(SEARCH("No",T52)))</formula>
    </cfRule>
  </conditionalFormatting>
  <conditionalFormatting sqref="T56:T58">
    <cfRule type="containsText" dxfId="437" priority="160" operator="containsText" text="Strong">
      <formula>NOT(ISERROR(SEARCH("Strong",T56)))</formula>
    </cfRule>
    <cfRule type="containsText" dxfId="436" priority="161" operator="containsText" text="Some">
      <formula>NOT(ISERROR(SEARCH("Some",T56)))</formula>
    </cfRule>
    <cfRule type="containsText" dxfId="435" priority="162" operator="containsText" text="No">
      <formula>NOT(ISERROR(SEARCH("No",T56)))</formula>
    </cfRule>
  </conditionalFormatting>
  <conditionalFormatting sqref="P6:P155">
    <cfRule type="colorScale" priority="277">
      <colorScale>
        <cfvo type="min"/>
        <cfvo type="percentile" val="50"/>
        <cfvo type="max"/>
        <color rgb="FF63BE7B"/>
        <color rgb="FFFFEB84"/>
        <color rgb="FFF8696B"/>
      </colorScale>
    </cfRule>
  </conditionalFormatting>
  <conditionalFormatting sqref="M6:M155">
    <cfRule type="colorScale" priority="278">
      <colorScale>
        <cfvo type="min"/>
        <cfvo type="percentile" val="50"/>
        <cfvo type="max"/>
        <color rgb="FFF8696B"/>
        <color rgb="FFFFEB84"/>
        <color rgb="FF63BE7B"/>
      </colorScale>
    </cfRule>
  </conditionalFormatting>
  <conditionalFormatting sqref="T59:T60">
    <cfRule type="containsText" dxfId="434" priority="157" operator="containsText" text="Strong">
      <formula>NOT(ISERROR(SEARCH("Strong",T59)))</formula>
    </cfRule>
    <cfRule type="containsText" dxfId="433" priority="158" operator="containsText" text="Some">
      <formula>NOT(ISERROR(SEARCH("Some",T59)))</formula>
    </cfRule>
    <cfRule type="containsText" dxfId="432" priority="159" operator="containsText" text="No">
      <formula>NOT(ISERROR(SEARCH("No",T59)))</formula>
    </cfRule>
  </conditionalFormatting>
  <conditionalFormatting sqref="T61">
    <cfRule type="containsText" dxfId="431" priority="154" operator="containsText" text="Strong">
      <formula>NOT(ISERROR(SEARCH("Strong",T61)))</formula>
    </cfRule>
    <cfRule type="containsText" dxfId="430" priority="155" operator="containsText" text="Some">
      <formula>NOT(ISERROR(SEARCH("Some",T61)))</formula>
    </cfRule>
    <cfRule type="containsText" dxfId="429" priority="156" operator="containsText" text="No">
      <formula>NOT(ISERROR(SEARCH("No",T61)))</formula>
    </cfRule>
  </conditionalFormatting>
  <conditionalFormatting sqref="T62:T64">
    <cfRule type="containsText" dxfId="428" priority="151" operator="containsText" text="Strong">
      <formula>NOT(ISERROR(SEARCH("Strong",T62)))</formula>
    </cfRule>
    <cfRule type="containsText" dxfId="427" priority="152" operator="containsText" text="Some">
      <formula>NOT(ISERROR(SEARCH("Some",T62)))</formula>
    </cfRule>
    <cfRule type="containsText" dxfId="426" priority="153" operator="containsText" text="No">
      <formula>NOT(ISERROR(SEARCH("No",T62)))</formula>
    </cfRule>
  </conditionalFormatting>
  <conditionalFormatting sqref="T65:T66">
    <cfRule type="containsText" dxfId="425" priority="148" operator="containsText" text="Strong">
      <formula>NOT(ISERROR(SEARCH("Strong",T65)))</formula>
    </cfRule>
    <cfRule type="containsText" dxfId="424" priority="149" operator="containsText" text="Some">
      <formula>NOT(ISERROR(SEARCH("Some",T65)))</formula>
    </cfRule>
    <cfRule type="containsText" dxfId="423" priority="150" operator="containsText" text="No">
      <formula>NOT(ISERROR(SEARCH("No",T65)))</formula>
    </cfRule>
  </conditionalFormatting>
  <conditionalFormatting sqref="T67">
    <cfRule type="containsText" dxfId="422" priority="145" operator="containsText" text="Strong">
      <formula>NOT(ISERROR(SEARCH("Strong",T67)))</formula>
    </cfRule>
    <cfRule type="containsText" dxfId="421" priority="146" operator="containsText" text="Some">
      <formula>NOT(ISERROR(SEARCH("Some",T67)))</formula>
    </cfRule>
    <cfRule type="containsText" dxfId="420" priority="147" operator="containsText" text="No">
      <formula>NOT(ISERROR(SEARCH("No",T67)))</formula>
    </cfRule>
  </conditionalFormatting>
  <conditionalFormatting sqref="T68:T69">
    <cfRule type="containsText" dxfId="419" priority="142" operator="containsText" text="Strong">
      <formula>NOT(ISERROR(SEARCH("Strong",T68)))</formula>
    </cfRule>
    <cfRule type="containsText" dxfId="418" priority="143" operator="containsText" text="Some">
      <formula>NOT(ISERROR(SEARCH("Some",T68)))</formula>
    </cfRule>
    <cfRule type="containsText" dxfId="417" priority="144" operator="containsText" text="No">
      <formula>NOT(ISERROR(SEARCH("No",T68)))</formula>
    </cfRule>
  </conditionalFormatting>
  <conditionalFormatting sqref="T70:T71">
    <cfRule type="containsText" dxfId="416" priority="139" operator="containsText" text="Strong">
      <formula>NOT(ISERROR(SEARCH("Strong",T70)))</formula>
    </cfRule>
    <cfRule type="containsText" dxfId="415" priority="140" operator="containsText" text="Some">
      <formula>NOT(ISERROR(SEARCH("Some",T70)))</formula>
    </cfRule>
    <cfRule type="containsText" dxfId="414" priority="141" operator="containsText" text="No">
      <formula>NOT(ISERROR(SEARCH("No",T70)))</formula>
    </cfRule>
  </conditionalFormatting>
  <conditionalFormatting sqref="T72:T73">
    <cfRule type="containsText" dxfId="413" priority="136" operator="containsText" text="Strong">
      <formula>NOT(ISERROR(SEARCH("Strong",T72)))</formula>
    </cfRule>
    <cfRule type="containsText" dxfId="412" priority="137" operator="containsText" text="Some">
      <formula>NOT(ISERROR(SEARCH("Some",T72)))</formula>
    </cfRule>
    <cfRule type="containsText" dxfId="411" priority="138" operator="containsText" text="No">
      <formula>NOT(ISERROR(SEARCH("No",T72)))</formula>
    </cfRule>
  </conditionalFormatting>
  <conditionalFormatting sqref="T74">
    <cfRule type="containsText" dxfId="410" priority="133" operator="containsText" text="Strong">
      <formula>NOT(ISERROR(SEARCH("Strong",T74)))</formula>
    </cfRule>
    <cfRule type="containsText" dxfId="409" priority="134" operator="containsText" text="Some">
      <formula>NOT(ISERROR(SEARCH("Some",T74)))</formula>
    </cfRule>
    <cfRule type="containsText" dxfId="408" priority="135" operator="containsText" text="No">
      <formula>NOT(ISERROR(SEARCH("No",T74)))</formula>
    </cfRule>
  </conditionalFormatting>
  <conditionalFormatting sqref="T75:T76">
    <cfRule type="containsText" dxfId="407" priority="130" operator="containsText" text="Strong">
      <formula>NOT(ISERROR(SEARCH("Strong",T75)))</formula>
    </cfRule>
    <cfRule type="containsText" dxfId="406" priority="131" operator="containsText" text="Some">
      <formula>NOT(ISERROR(SEARCH("Some",T75)))</formula>
    </cfRule>
    <cfRule type="containsText" dxfId="405" priority="132" operator="containsText" text="No">
      <formula>NOT(ISERROR(SEARCH("No",T75)))</formula>
    </cfRule>
  </conditionalFormatting>
  <conditionalFormatting sqref="T77:T78">
    <cfRule type="containsText" dxfId="404" priority="127" operator="containsText" text="Strong">
      <formula>NOT(ISERROR(SEARCH("Strong",T77)))</formula>
    </cfRule>
    <cfRule type="containsText" dxfId="403" priority="128" operator="containsText" text="Some">
      <formula>NOT(ISERROR(SEARCH("Some",T77)))</formula>
    </cfRule>
    <cfRule type="containsText" dxfId="402" priority="129" operator="containsText" text="No">
      <formula>NOT(ISERROR(SEARCH("No",T77)))</formula>
    </cfRule>
  </conditionalFormatting>
  <conditionalFormatting sqref="T79">
    <cfRule type="containsText" dxfId="401" priority="124" operator="containsText" text="Strong">
      <formula>NOT(ISERROR(SEARCH("Strong",T79)))</formula>
    </cfRule>
    <cfRule type="containsText" dxfId="400" priority="125" operator="containsText" text="Some">
      <formula>NOT(ISERROR(SEARCH("Some",T79)))</formula>
    </cfRule>
    <cfRule type="containsText" dxfId="399" priority="126" operator="containsText" text="No">
      <formula>NOT(ISERROR(SEARCH("No",T79)))</formula>
    </cfRule>
  </conditionalFormatting>
  <conditionalFormatting sqref="T80:T81">
    <cfRule type="containsText" dxfId="398" priority="121" operator="containsText" text="Strong">
      <formula>NOT(ISERROR(SEARCH("Strong",T80)))</formula>
    </cfRule>
    <cfRule type="containsText" dxfId="397" priority="122" operator="containsText" text="Some">
      <formula>NOT(ISERROR(SEARCH("Some",T80)))</formula>
    </cfRule>
    <cfRule type="containsText" dxfId="396" priority="123" operator="containsText" text="No">
      <formula>NOT(ISERROR(SEARCH("No",T80)))</formula>
    </cfRule>
  </conditionalFormatting>
  <conditionalFormatting sqref="T82">
    <cfRule type="containsText" dxfId="395" priority="118" operator="containsText" text="Strong">
      <formula>NOT(ISERROR(SEARCH("Strong",T82)))</formula>
    </cfRule>
    <cfRule type="containsText" dxfId="394" priority="119" operator="containsText" text="Some">
      <formula>NOT(ISERROR(SEARCH("Some",T82)))</formula>
    </cfRule>
    <cfRule type="containsText" dxfId="393" priority="120" operator="containsText" text="No">
      <formula>NOT(ISERROR(SEARCH("No",T82)))</formula>
    </cfRule>
  </conditionalFormatting>
  <conditionalFormatting sqref="T83:T86">
    <cfRule type="containsText" dxfId="392" priority="115" operator="containsText" text="Strong">
      <formula>NOT(ISERROR(SEARCH("Strong",T83)))</formula>
    </cfRule>
    <cfRule type="containsText" dxfId="391" priority="116" operator="containsText" text="Some">
      <formula>NOT(ISERROR(SEARCH("Some",T83)))</formula>
    </cfRule>
    <cfRule type="containsText" dxfId="390" priority="117" operator="containsText" text="No">
      <formula>NOT(ISERROR(SEARCH("No",T83)))</formula>
    </cfRule>
  </conditionalFormatting>
  <conditionalFormatting sqref="T87">
    <cfRule type="containsText" dxfId="389" priority="112" operator="containsText" text="Strong">
      <formula>NOT(ISERROR(SEARCH("Strong",T87)))</formula>
    </cfRule>
    <cfRule type="containsText" dxfId="388" priority="113" operator="containsText" text="Some">
      <formula>NOT(ISERROR(SEARCH("Some",T87)))</formula>
    </cfRule>
    <cfRule type="containsText" dxfId="387" priority="114" operator="containsText" text="No">
      <formula>NOT(ISERROR(SEARCH("No",T87)))</formula>
    </cfRule>
  </conditionalFormatting>
  <conditionalFormatting sqref="T88:T90">
    <cfRule type="containsText" dxfId="386" priority="109" operator="containsText" text="Strong">
      <formula>NOT(ISERROR(SEARCH("Strong",T88)))</formula>
    </cfRule>
    <cfRule type="containsText" dxfId="385" priority="110" operator="containsText" text="Some">
      <formula>NOT(ISERROR(SEARCH("Some",T88)))</formula>
    </cfRule>
    <cfRule type="containsText" dxfId="384" priority="111" operator="containsText" text="No">
      <formula>NOT(ISERROR(SEARCH("No",T88)))</formula>
    </cfRule>
  </conditionalFormatting>
  <conditionalFormatting sqref="T91:T92">
    <cfRule type="containsText" dxfId="383" priority="106" operator="containsText" text="Strong">
      <formula>NOT(ISERROR(SEARCH("Strong",T91)))</formula>
    </cfRule>
    <cfRule type="containsText" dxfId="382" priority="107" operator="containsText" text="Some">
      <formula>NOT(ISERROR(SEARCH("Some",T91)))</formula>
    </cfRule>
    <cfRule type="containsText" dxfId="381" priority="108" operator="containsText" text="No">
      <formula>NOT(ISERROR(SEARCH("No",T91)))</formula>
    </cfRule>
  </conditionalFormatting>
  <conditionalFormatting sqref="T93:T94">
    <cfRule type="containsText" dxfId="380" priority="103" operator="containsText" text="Strong">
      <formula>NOT(ISERROR(SEARCH("Strong",T93)))</formula>
    </cfRule>
    <cfRule type="containsText" dxfId="379" priority="104" operator="containsText" text="Some">
      <formula>NOT(ISERROR(SEARCH("Some",T93)))</formula>
    </cfRule>
    <cfRule type="containsText" dxfId="378" priority="105" operator="containsText" text="No">
      <formula>NOT(ISERROR(SEARCH("No",T93)))</formula>
    </cfRule>
  </conditionalFormatting>
  <conditionalFormatting sqref="T95:T97">
    <cfRule type="containsText" dxfId="377" priority="100" operator="containsText" text="Strong">
      <formula>NOT(ISERROR(SEARCH("Strong",T95)))</formula>
    </cfRule>
    <cfRule type="containsText" dxfId="376" priority="101" operator="containsText" text="Some">
      <formula>NOT(ISERROR(SEARCH("Some",T95)))</formula>
    </cfRule>
    <cfRule type="containsText" dxfId="375" priority="102" operator="containsText" text="No">
      <formula>NOT(ISERROR(SEARCH("No",T95)))</formula>
    </cfRule>
  </conditionalFormatting>
  <conditionalFormatting sqref="T98">
    <cfRule type="containsText" dxfId="374" priority="97" operator="containsText" text="Strong">
      <formula>NOT(ISERROR(SEARCH("Strong",T98)))</formula>
    </cfRule>
    <cfRule type="containsText" dxfId="373" priority="98" operator="containsText" text="Some">
      <formula>NOT(ISERROR(SEARCH("Some",T98)))</formula>
    </cfRule>
    <cfRule type="containsText" dxfId="372" priority="99" operator="containsText" text="No">
      <formula>NOT(ISERROR(SEARCH("No",T98)))</formula>
    </cfRule>
  </conditionalFormatting>
  <conditionalFormatting sqref="T99">
    <cfRule type="containsText" dxfId="371" priority="94" operator="containsText" text="Strong">
      <formula>NOT(ISERROR(SEARCH("Strong",T99)))</formula>
    </cfRule>
    <cfRule type="containsText" dxfId="370" priority="95" operator="containsText" text="Some">
      <formula>NOT(ISERROR(SEARCH("Some",T99)))</formula>
    </cfRule>
    <cfRule type="containsText" dxfId="369" priority="96" operator="containsText" text="No">
      <formula>NOT(ISERROR(SEARCH("No",T99)))</formula>
    </cfRule>
  </conditionalFormatting>
  <conditionalFormatting sqref="T100">
    <cfRule type="containsText" dxfId="368" priority="91" operator="containsText" text="Strong">
      <formula>NOT(ISERROR(SEARCH("Strong",T100)))</formula>
    </cfRule>
    <cfRule type="containsText" dxfId="367" priority="92" operator="containsText" text="Some">
      <formula>NOT(ISERROR(SEARCH("Some",T100)))</formula>
    </cfRule>
    <cfRule type="containsText" dxfId="366" priority="93" operator="containsText" text="No">
      <formula>NOT(ISERROR(SEARCH("No",T100)))</formula>
    </cfRule>
  </conditionalFormatting>
  <conditionalFormatting sqref="T101:T102">
    <cfRule type="containsText" dxfId="365" priority="88" operator="containsText" text="Strong">
      <formula>NOT(ISERROR(SEARCH("Strong",T101)))</formula>
    </cfRule>
    <cfRule type="containsText" dxfId="364" priority="89" operator="containsText" text="Some">
      <formula>NOT(ISERROR(SEARCH("Some",T101)))</formula>
    </cfRule>
    <cfRule type="containsText" dxfId="363" priority="90" operator="containsText" text="No">
      <formula>NOT(ISERROR(SEARCH("No",T101)))</formula>
    </cfRule>
  </conditionalFormatting>
  <conditionalFormatting sqref="T103:T104">
    <cfRule type="containsText" dxfId="362" priority="85" operator="containsText" text="Strong">
      <formula>NOT(ISERROR(SEARCH("Strong",T103)))</formula>
    </cfRule>
    <cfRule type="containsText" dxfId="361" priority="86" operator="containsText" text="Some">
      <formula>NOT(ISERROR(SEARCH("Some",T103)))</formula>
    </cfRule>
    <cfRule type="containsText" dxfId="360" priority="87" operator="containsText" text="No">
      <formula>NOT(ISERROR(SEARCH("No",T103)))</formula>
    </cfRule>
  </conditionalFormatting>
  <conditionalFormatting sqref="T105:T106">
    <cfRule type="containsText" dxfId="359" priority="82" operator="containsText" text="Strong">
      <formula>NOT(ISERROR(SEARCH("Strong",T105)))</formula>
    </cfRule>
    <cfRule type="containsText" dxfId="358" priority="83" operator="containsText" text="Some">
      <formula>NOT(ISERROR(SEARCH("Some",T105)))</formula>
    </cfRule>
    <cfRule type="containsText" dxfId="357" priority="84" operator="containsText" text="No">
      <formula>NOT(ISERROR(SEARCH("No",T105)))</formula>
    </cfRule>
  </conditionalFormatting>
  <conditionalFormatting sqref="T107:T109">
    <cfRule type="containsText" dxfId="356" priority="79" operator="containsText" text="Strong">
      <formula>NOT(ISERROR(SEARCH("Strong",T107)))</formula>
    </cfRule>
    <cfRule type="containsText" dxfId="355" priority="80" operator="containsText" text="Some">
      <formula>NOT(ISERROR(SEARCH("Some",T107)))</formula>
    </cfRule>
    <cfRule type="containsText" dxfId="354" priority="81" operator="containsText" text="No">
      <formula>NOT(ISERROR(SEARCH("No",T107)))</formula>
    </cfRule>
  </conditionalFormatting>
  <conditionalFormatting sqref="T110:T112">
    <cfRule type="containsText" dxfId="353" priority="76" operator="containsText" text="Strong">
      <formula>NOT(ISERROR(SEARCH("Strong",T110)))</formula>
    </cfRule>
    <cfRule type="containsText" dxfId="352" priority="77" operator="containsText" text="Some">
      <formula>NOT(ISERROR(SEARCH("Some",T110)))</formula>
    </cfRule>
    <cfRule type="containsText" dxfId="351" priority="78" operator="containsText" text="No">
      <formula>NOT(ISERROR(SEARCH("No",T110)))</formula>
    </cfRule>
  </conditionalFormatting>
  <conditionalFormatting sqref="T113:T114">
    <cfRule type="containsText" dxfId="350" priority="73" operator="containsText" text="Strong">
      <formula>NOT(ISERROR(SEARCH("Strong",T113)))</formula>
    </cfRule>
    <cfRule type="containsText" dxfId="349" priority="74" operator="containsText" text="Some">
      <formula>NOT(ISERROR(SEARCH("Some",T113)))</formula>
    </cfRule>
    <cfRule type="containsText" dxfId="348" priority="75" operator="containsText" text="No">
      <formula>NOT(ISERROR(SEARCH("No",T113)))</formula>
    </cfRule>
  </conditionalFormatting>
  <conditionalFormatting sqref="T115:T116">
    <cfRule type="containsText" dxfId="347" priority="70" operator="containsText" text="Strong">
      <formula>NOT(ISERROR(SEARCH("Strong",T115)))</formula>
    </cfRule>
    <cfRule type="containsText" dxfId="346" priority="71" operator="containsText" text="Some">
      <formula>NOT(ISERROR(SEARCH("Some",T115)))</formula>
    </cfRule>
    <cfRule type="containsText" dxfId="345" priority="72" operator="containsText" text="No">
      <formula>NOT(ISERROR(SEARCH("No",T115)))</formula>
    </cfRule>
  </conditionalFormatting>
  <conditionalFormatting sqref="T117:T118">
    <cfRule type="containsText" dxfId="344" priority="67" operator="containsText" text="Strong">
      <formula>NOT(ISERROR(SEARCH("Strong",T117)))</formula>
    </cfRule>
    <cfRule type="containsText" dxfId="343" priority="68" operator="containsText" text="Some">
      <formula>NOT(ISERROR(SEARCH("Some",T117)))</formula>
    </cfRule>
    <cfRule type="containsText" dxfId="342" priority="69" operator="containsText" text="No">
      <formula>NOT(ISERROR(SEARCH("No",T117)))</formula>
    </cfRule>
  </conditionalFormatting>
  <conditionalFormatting sqref="T119">
    <cfRule type="containsText" dxfId="341" priority="64" operator="containsText" text="Strong">
      <formula>NOT(ISERROR(SEARCH("Strong",T119)))</formula>
    </cfRule>
    <cfRule type="containsText" dxfId="340" priority="65" operator="containsText" text="Some">
      <formula>NOT(ISERROR(SEARCH("Some",T119)))</formula>
    </cfRule>
    <cfRule type="containsText" dxfId="339" priority="66" operator="containsText" text="No">
      <formula>NOT(ISERROR(SEARCH("No",T119)))</formula>
    </cfRule>
  </conditionalFormatting>
  <conditionalFormatting sqref="T120:T128">
    <cfRule type="containsText" dxfId="338" priority="61" operator="containsText" text="Strong">
      <formula>NOT(ISERROR(SEARCH("Strong",T120)))</formula>
    </cfRule>
    <cfRule type="containsText" dxfId="337" priority="62" operator="containsText" text="Some">
      <formula>NOT(ISERROR(SEARCH("Some",T120)))</formula>
    </cfRule>
    <cfRule type="containsText" dxfId="336" priority="63" operator="containsText" text="No">
      <formula>NOT(ISERROR(SEARCH("No",T120)))</formula>
    </cfRule>
  </conditionalFormatting>
  <conditionalFormatting sqref="T129">
    <cfRule type="containsText" dxfId="335" priority="58" operator="containsText" text="Strong">
      <formula>NOT(ISERROR(SEARCH("Strong",T129)))</formula>
    </cfRule>
    <cfRule type="containsText" dxfId="334" priority="59" operator="containsText" text="Some">
      <formula>NOT(ISERROR(SEARCH("Some",T129)))</formula>
    </cfRule>
    <cfRule type="containsText" dxfId="333" priority="60" operator="containsText" text="No">
      <formula>NOT(ISERROR(SEARCH("No",T129)))</formula>
    </cfRule>
  </conditionalFormatting>
  <conditionalFormatting sqref="T130">
    <cfRule type="containsText" dxfId="332" priority="55" operator="containsText" text="Strong">
      <formula>NOT(ISERROR(SEARCH("Strong",T130)))</formula>
    </cfRule>
    <cfRule type="containsText" dxfId="331" priority="56" operator="containsText" text="Some">
      <formula>NOT(ISERROR(SEARCH("Some",T130)))</formula>
    </cfRule>
    <cfRule type="containsText" dxfId="330" priority="57" operator="containsText" text="No">
      <formula>NOT(ISERROR(SEARCH("No",T130)))</formula>
    </cfRule>
  </conditionalFormatting>
  <conditionalFormatting sqref="T131:T132">
    <cfRule type="containsText" dxfId="329" priority="52" operator="containsText" text="Strong">
      <formula>NOT(ISERROR(SEARCH("Strong",T131)))</formula>
    </cfRule>
    <cfRule type="containsText" dxfId="328" priority="53" operator="containsText" text="Some">
      <formula>NOT(ISERROR(SEARCH("Some",T131)))</formula>
    </cfRule>
    <cfRule type="containsText" dxfId="327" priority="54" operator="containsText" text="No">
      <formula>NOT(ISERROR(SEARCH("No",T131)))</formula>
    </cfRule>
  </conditionalFormatting>
  <conditionalFormatting sqref="T133">
    <cfRule type="containsText" dxfId="326" priority="49" operator="containsText" text="Strong">
      <formula>NOT(ISERROR(SEARCH("Strong",T133)))</formula>
    </cfRule>
    <cfRule type="containsText" dxfId="325" priority="50" operator="containsText" text="Some">
      <formula>NOT(ISERROR(SEARCH("Some",T133)))</formula>
    </cfRule>
    <cfRule type="containsText" dxfId="324" priority="51" operator="containsText" text="No">
      <formula>NOT(ISERROR(SEARCH("No",T133)))</formula>
    </cfRule>
  </conditionalFormatting>
  <conditionalFormatting sqref="T134:T139">
    <cfRule type="containsText" dxfId="323" priority="46" operator="containsText" text="Strong">
      <formula>NOT(ISERROR(SEARCH("Strong",T134)))</formula>
    </cfRule>
    <cfRule type="containsText" dxfId="322" priority="47" operator="containsText" text="Some">
      <formula>NOT(ISERROR(SEARCH("Some",T134)))</formula>
    </cfRule>
    <cfRule type="containsText" dxfId="321" priority="48" operator="containsText" text="No">
      <formula>NOT(ISERROR(SEARCH("No",T134)))</formula>
    </cfRule>
  </conditionalFormatting>
  <conditionalFormatting sqref="T140">
    <cfRule type="containsText" dxfId="320" priority="43" operator="containsText" text="Strong">
      <formula>NOT(ISERROR(SEARCH("Strong",T140)))</formula>
    </cfRule>
    <cfRule type="containsText" dxfId="319" priority="44" operator="containsText" text="Some">
      <formula>NOT(ISERROR(SEARCH("Some",T140)))</formula>
    </cfRule>
    <cfRule type="containsText" dxfId="318" priority="45" operator="containsText" text="No">
      <formula>NOT(ISERROR(SEARCH("No",T140)))</formula>
    </cfRule>
  </conditionalFormatting>
  <conditionalFormatting sqref="T141">
    <cfRule type="containsText" dxfId="317" priority="40" operator="containsText" text="Strong">
      <formula>NOT(ISERROR(SEARCH("Strong",T141)))</formula>
    </cfRule>
    <cfRule type="containsText" dxfId="316" priority="41" operator="containsText" text="Some">
      <formula>NOT(ISERROR(SEARCH("Some",T141)))</formula>
    </cfRule>
    <cfRule type="containsText" dxfId="315" priority="42" operator="containsText" text="No">
      <formula>NOT(ISERROR(SEARCH("No",T141)))</formula>
    </cfRule>
  </conditionalFormatting>
  <conditionalFormatting sqref="T142">
    <cfRule type="containsText" dxfId="314" priority="37" operator="containsText" text="Strong">
      <formula>NOT(ISERROR(SEARCH("Strong",T142)))</formula>
    </cfRule>
    <cfRule type="containsText" dxfId="313" priority="38" operator="containsText" text="Some">
      <formula>NOT(ISERROR(SEARCH("Some",T142)))</formula>
    </cfRule>
    <cfRule type="containsText" dxfId="312" priority="39" operator="containsText" text="No">
      <formula>NOT(ISERROR(SEARCH("No",T142)))</formula>
    </cfRule>
  </conditionalFormatting>
  <conditionalFormatting sqref="T143:T144">
    <cfRule type="containsText" dxfId="311" priority="34" operator="containsText" text="Strong">
      <formula>NOT(ISERROR(SEARCH("Strong",T143)))</formula>
    </cfRule>
    <cfRule type="containsText" dxfId="310" priority="35" operator="containsText" text="Some">
      <formula>NOT(ISERROR(SEARCH("Some",T143)))</formula>
    </cfRule>
    <cfRule type="containsText" dxfId="309" priority="36" operator="containsText" text="No">
      <formula>NOT(ISERROR(SEARCH("No",T143)))</formula>
    </cfRule>
  </conditionalFormatting>
  <conditionalFormatting sqref="T145">
    <cfRule type="containsText" dxfId="308" priority="31" operator="containsText" text="Strong">
      <formula>NOT(ISERROR(SEARCH("Strong",T145)))</formula>
    </cfRule>
    <cfRule type="containsText" dxfId="307" priority="32" operator="containsText" text="Some">
      <formula>NOT(ISERROR(SEARCH("Some",T145)))</formula>
    </cfRule>
    <cfRule type="containsText" dxfId="306" priority="33" operator="containsText" text="No">
      <formula>NOT(ISERROR(SEARCH("No",T145)))</formula>
    </cfRule>
  </conditionalFormatting>
  <conditionalFormatting sqref="T146:T147">
    <cfRule type="containsText" dxfId="305" priority="28" operator="containsText" text="Strong">
      <formula>NOT(ISERROR(SEARCH("Strong",T146)))</formula>
    </cfRule>
    <cfRule type="containsText" dxfId="304" priority="29" operator="containsText" text="Some">
      <formula>NOT(ISERROR(SEARCH("Some",T146)))</formula>
    </cfRule>
    <cfRule type="containsText" dxfId="303" priority="30" operator="containsText" text="No">
      <formula>NOT(ISERROR(SEARCH("No",T146)))</formula>
    </cfRule>
  </conditionalFormatting>
  <conditionalFormatting sqref="T148">
    <cfRule type="containsText" dxfId="302" priority="25" operator="containsText" text="Strong">
      <formula>NOT(ISERROR(SEARCH("Strong",T148)))</formula>
    </cfRule>
    <cfRule type="containsText" dxfId="301" priority="26" operator="containsText" text="Some">
      <formula>NOT(ISERROR(SEARCH("Some",T148)))</formula>
    </cfRule>
    <cfRule type="containsText" dxfId="300" priority="27" operator="containsText" text="No">
      <formula>NOT(ISERROR(SEARCH("No",T148)))</formula>
    </cfRule>
  </conditionalFormatting>
  <conditionalFormatting sqref="T149">
    <cfRule type="containsText" dxfId="299" priority="22" operator="containsText" text="Strong">
      <formula>NOT(ISERROR(SEARCH("Strong",T149)))</formula>
    </cfRule>
    <cfRule type="containsText" dxfId="298" priority="23" operator="containsText" text="Some">
      <formula>NOT(ISERROR(SEARCH("Some",T149)))</formula>
    </cfRule>
    <cfRule type="containsText" dxfId="297" priority="24" operator="containsText" text="No">
      <formula>NOT(ISERROR(SEARCH("No",T149)))</formula>
    </cfRule>
  </conditionalFormatting>
  <conditionalFormatting sqref="T150">
    <cfRule type="containsText" dxfId="296" priority="19" operator="containsText" text="Strong">
      <formula>NOT(ISERROR(SEARCH("Strong",T150)))</formula>
    </cfRule>
    <cfRule type="containsText" dxfId="295" priority="20" operator="containsText" text="Some">
      <formula>NOT(ISERROR(SEARCH("Some",T150)))</formula>
    </cfRule>
    <cfRule type="containsText" dxfId="294" priority="21" operator="containsText" text="No">
      <formula>NOT(ISERROR(SEARCH("No",T150)))</formula>
    </cfRule>
  </conditionalFormatting>
  <conditionalFormatting sqref="T151">
    <cfRule type="containsText" dxfId="293" priority="16" operator="containsText" text="Strong">
      <formula>NOT(ISERROR(SEARCH("Strong",T151)))</formula>
    </cfRule>
    <cfRule type="containsText" dxfId="292" priority="17" operator="containsText" text="Some">
      <formula>NOT(ISERROR(SEARCH("Some",T151)))</formula>
    </cfRule>
    <cfRule type="containsText" dxfId="291" priority="18" operator="containsText" text="No">
      <formula>NOT(ISERROR(SEARCH("No",T151)))</formula>
    </cfRule>
  </conditionalFormatting>
  <conditionalFormatting sqref="T152">
    <cfRule type="containsText" dxfId="290" priority="13" operator="containsText" text="Strong">
      <formula>NOT(ISERROR(SEARCH("Strong",T152)))</formula>
    </cfRule>
    <cfRule type="containsText" dxfId="289" priority="14" operator="containsText" text="Some">
      <formula>NOT(ISERROR(SEARCH("Some",T152)))</formula>
    </cfRule>
    <cfRule type="containsText" dxfId="288" priority="15" operator="containsText" text="No">
      <formula>NOT(ISERROR(SEARCH("No",T152)))</formula>
    </cfRule>
  </conditionalFormatting>
  <conditionalFormatting sqref="T153">
    <cfRule type="containsText" dxfId="287" priority="10" operator="containsText" text="Strong">
      <formula>NOT(ISERROR(SEARCH("Strong",T153)))</formula>
    </cfRule>
    <cfRule type="containsText" dxfId="286" priority="11" operator="containsText" text="Some">
      <formula>NOT(ISERROR(SEARCH("Some",T153)))</formula>
    </cfRule>
    <cfRule type="containsText" dxfId="285" priority="12" operator="containsText" text="No">
      <formula>NOT(ISERROR(SEARCH("No",T153)))</formula>
    </cfRule>
  </conditionalFormatting>
  <conditionalFormatting sqref="T155">
    <cfRule type="containsText" dxfId="284" priority="7" operator="containsText" text="Strong">
      <formula>NOT(ISERROR(SEARCH("Strong",T155)))</formula>
    </cfRule>
    <cfRule type="containsText" dxfId="283" priority="8" operator="containsText" text="Some">
      <formula>NOT(ISERROR(SEARCH("Some",T155)))</formula>
    </cfRule>
    <cfRule type="containsText" dxfId="282" priority="9" operator="containsText" text="No">
      <formula>NOT(ISERROR(SEARCH("No",T155)))</formula>
    </cfRule>
  </conditionalFormatting>
  <conditionalFormatting sqref="T154">
    <cfRule type="containsText" dxfId="281" priority="4" operator="containsText" text="Strong">
      <formula>NOT(ISERROR(SEARCH("Strong",T154)))</formula>
    </cfRule>
    <cfRule type="containsText" dxfId="280" priority="5" operator="containsText" text="Some">
      <formula>NOT(ISERROR(SEARCH("Some",T154)))</formula>
    </cfRule>
    <cfRule type="containsText" dxfId="279" priority="6" operator="containsText" text="No">
      <formula>NOT(ISERROR(SEARCH("No",T154)))</formula>
    </cfRule>
  </conditionalFormatting>
  <conditionalFormatting sqref="T8">
    <cfRule type="containsText" dxfId="278" priority="1" operator="containsText" text="Strong">
      <formula>NOT(ISERROR(SEARCH("Strong",T8)))</formula>
    </cfRule>
    <cfRule type="containsText" dxfId="277" priority="2" operator="containsText" text="Some">
      <formula>NOT(ISERROR(SEARCH("Some",T8)))</formula>
    </cfRule>
    <cfRule type="containsText" dxfId="276" priority="3" operator="containsText" text="No">
      <formula>NOT(ISERROR(SEARCH("No",T8)))</formula>
    </cfRule>
  </conditionalFormatting>
  <hyperlinks>
    <hyperlink ref="R24" r:id="rId1" xr:uid="{E64D32BB-2A92-8541-9D28-1247317E0151}"/>
    <hyperlink ref="R37" r:id="rId2" xr:uid="{B0B2C176-C96E-7442-8BAE-52D2C6B994F2}"/>
    <hyperlink ref="R78" r:id="rId3" xr:uid="{5930E4CF-F045-8143-AE89-838FE5042B71}"/>
    <hyperlink ref="R79" r:id="rId4" xr:uid="{1FAD8766-4286-794D-9089-058E0ED57324}"/>
    <hyperlink ref="R80" r:id="rId5" xr:uid="{69C1C23D-380B-AB47-9013-3A6E2130A021}"/>
    <hyperlink ref="R126" r:id="rId6" xr:uid="{9CEF8CAE-EE68-CD44-8BA1-C0933BAD331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School List &amp; Interviews</vt:lpstr>
      <vt:lpstr>Holisitic (sorted)</vt:lpstr>
      <vt:lpstr>Holisitic (alphabetical)</vt:lpstr>
      <vt:lpstr>Research (sorted)</vt:lpstr>
      <vt:lpstr>Research (alphabetical)</vt:lpstr>
      <vt:lpstr>Non-Traditionals (sorted)</vt:lpstr>
      <vt:lpstr>Non-Traditionals (alphabetical)</vt:lpstr>
      <vt:lpstr>Admission Preferences</vt:lpstr>
      <vt:lpstr>Public Openly Selective</vt:lpstr>
      <vt:lpstr>Private Narrowly Selective</vt:lpstr>
      <vt:lpstr>MSAR Data</vt:lpstr>
      <vt:lpstr>Customizable Pivot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2022-05-08T18:29:28Z</dcterms:created>
  <dcterms:modified xsi:type="dcterms:W3CDTF">2022-09-08T20:38:49Z</dcterms:modified>
</cp:coreProperties>
</file>