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ate1904="1"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o365coloradoedu-my.sharepoint.com/personal/amho8416_colorado_edu/Documents/UCB/Desktop/Active_Proposals/NASA DUAL ANON/"/>
    </mc:Choice>
  </mc:AlternateContent>
  <xr:revisionPtr revIDLastSave="101" documentId="11_39E392CF41302DAA7BBC8A52FE91A44C9A847B6F" xr6:coauthVersionLast="45" xr6:coauthVersionMax="45" xr10:uidLastSave="{2CD1A5D1-64FF-4678-9679-7C285519F683}"/>
  <bookViews>
    <workbookView xWindow="-28620" yWindow="0" windowWidth="28470" windowHeight="15435" xr2:uid="{00000000-000D-0000-FFFF-FFFF00000000}"/>
  </bookViews>
  <sheets>
    <sheet name="Estimation" sheetId="1" r:id="rId1"/>
  </sheets>
  <definedNames>
    <definedName name="FringeBenefits">#REF!</definedName>
    <definedName name="IndirectCosts">#REF!</definedName>
    <definedName name="ok">#REF!</definedName>
    <definedName name="OtherDirectCosts">#REF!</definedName>
    <definedName name="_xlnm.Print_Area" localSheetId="0">Estimation!$B$9:$AE$218</definedName>
    <definedName name="Z_57C5C8F1_8001_4F07_BD71_B2E547A208C7_.wvu.Cols" localSheetId="0" hidden="1">Estimation!$L:$M,Estimation!$P:$Q,Estimation!$T:$U,Estimation!$X:$Y,Estimation!$AB:$AC,Estimation!$AF:$AG</definedName>
    <definedName name="Z_57C5C8F1_8001_4F07_BD71_B2E547A208C7_.wvu.FilterData" localSheetId="0" hidden="1">Estimation!#REF!</definedName>
    <definedName name="Z_57C5C8F1_8001_4F07_BD71_B2E547A208C7_.wvu.PrintArea" localSheetId="0" hidden="1">Estimation!$B$1:$AG$238</definedName>
    <definedName name="Z_EEFF5A2A_628E_4803_AAD1_B24B534F2503_.wvu.Cols" localSheetId="0" hidden="1">Estimation!$L:$M,Estimation!$P:$Q,Estimation!$T:$U,Estimation!$X:$Y,Estimation!$AB:$AC,Estimation!$AF:$AG</definedName>
    <definedName name="Z_EEFF5A2A_628E_4803_AAD1_B24B534F2503_.wvu.FilterData" localSheetId="0" hidden="1">Estimation!#REF!</definedName>
    <definedName name="Z_EEFF5A2A_628E_4803_AAD1_B24B534F2503_.wvu.PrintArea" localSheetId="0" hidden="1">Estimation!$B$1:$AG$238</definedName>
  </definedNames>
  <calcPr calcId="191029" fullPrecision="0" concurrentCalc="0"/>
  <customWorkbookViews>
    <customWorkbookView name="HideRows=0" guid="{57C5C8F1-8001-4F07-BD71-B2E547A208C7}" maximized="1" xWindow="1912" yWindow="-8" windowWidth="1936" windowHeight="1096" activeSheetId="1"/>
    <customWorkbookView name="ShowAll" guid="{EEFF5A2A-628E-4803-AAD1-B24B534F2503}" maximized="1" xWindow="1912" yWindow="-8" windowWidth="1936" windowHeight="10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8" i="1" l="1"/>
  <c r="J169" i="1"/>
  <c r="J170" i="1"/>
  <c r="J171" i="1"/>
  <c r="J172" i="1"/>
  <c r="N168" i="1"/>
  <c r="N169" i="1"/>
  <c r="N170" i="1"/>
  <c r="N171" i="1"/>
  <c r="N172" i="1"/>
  <c r="R168" i="1"/>
  <c r="R169" i="1"/>
  <c r="R170" i="1"/>
  <c r="R171" i="1"/>
  <c r="R172" i="1"/>
  <c r="V168" i="1"/>
  <c r="V169" i="1"/>
  <c r="V170" i="1"/>
  <c r="V171" i="1"/>
  <c r="V172" i="1"/>
  <c r="AD172" i="1"/>
  <c r="N174" i="1"/>
  <c r="J174" i="1"/>
  <c r="V161" i="1"/>
  <c r="R161" i="1"/>
  <c r="N161" i="1"/>
  <c r="R152" i="1"/>
  <c r="V152" i="1"/>
  <c r="R151" i="1"/>
  <c r="V151" i="1"/>
  <c r="R150" i="1"/>
  <c r="V150" i="1"/>
  <c r="V149" i="1"/>
  <c r="R149" i="1"/>
  <c r="N152" i="1"/>
  <c r="N151" i="1"/>
  <c r="N150" i="1"/>
  <c r="N149" i="1"/>
  <c r="V22" i="1"/>
  <c r="R22" i="1"/>
  <c r="N22" i="1"/>
  <c r="V21" i="1"/>
  <c r="R21" i="1"/>
  <c r="N21" i="1"/>
  <c r="V141" i="1"/>
  <c r="R141" i="1"/>
  <c r="N141" i="1"/>
  <c r="J141" i="1"/>
  <c r="V140" i="1"/>
  <c r="R140" i="1"/>
  <c r="N140" i="1"/>
  <c r="J140" i="1"/>
  <c r="F140" i="1"/>
  <c r="AJ21" i="1"/>
  <c r="AN21" i="1"/>
  <c r="AL21" i="1"/>
  <c r="AJ20" i="1"/>
  <c r="AL20" i="1"/>
  <c r="J218" i="1"/>
  <c r="J229" i="1"/>
  <c r="J231" i="1"/>
  <c r="F238" i="1"/>
  <c r="J21" i="1"/>
  <c r="J22" i="1"/>
  <c r="J63" i="1"/>
  <c r="J142" i="1"/>
  <c r="J149" i="1"/>
  <c r="J150" i="1"/>
  <c r="J151" i="1"/>
  <c r="J152" i="1"/>
  <c r="J153" i="1"/>
  <c r="J156" i="1"/>
  <c r="J161" i="1"/>
  <c r="J162" i="1"/>
  <c r="J180" i="1"/>
  <c r="J181" i="1"/>
  <c r="J182" i="1"/>
  <c r="J183" i="1"/>
  <c r="G184" i="1"/>
  <c r="J184" i="1"/>
  <c r="J210" i="1"/>
  <c r="J213" i="1"/>
  <c r="J216" i="1"/>
  <c r="V153" i="1"/>
  <c r="V156" i="1"/>
  <c r="N153" i="1"/>
  <c r="N156" i="1"/>
  <c r="R153" i="1"/>
  <c r="R156" i="1"/>
  <c r="AD156" i="1"/>
  <c r="V142" i="1"/>
  <c r="N180" i="1"/>
  <c r="N181" i="1"/>
  <c r="N182" i="1"/>
  <c r="N183" i="1"/>
  <c r="N184" i="1"/>
  <c r="N210" i="1"/>
  <c r="N213" i="1"/>
  <c r="R180" i="1"/>
  <c r="R181" i="1"/>
  <c r="R182" i="1"/>
  <c r="R183" i="1"/>
  <c r="R184" i="1"/>
  <c r="R210" i="1"/>
  <c r="R213" i="1"/>
  <c r="V180" i="1"/>
  <c r="V181" i="1"/>
  <c r="V182" i="1"/>
  <c r="V183" i="1"/>
  <c r="V184" i="1"/>
  <c r="V210" i="1"/>
  <c r="V213" i="1"/>
  <c r="AD213" i="1"/>
  <c r="AD212" i="1"/>
  <c r="AD211" i="1"/>
  <c r="AD210" i="1"/>
  <c r="AD175" i="1"/>
  <c r="V174" i="1"/>
  <c r="R174" i="1"/>
  <c r="AD174" i="1"/>
  <c r="AF172" i="1"/>
  <c r="AD171" i="1"/>
  <c r="AF170" i="1"/>
  <c r="AD170" i="1"/>
  <c r="AF169" i="1"/>
  <c r="AD169" i="1"/>
  <c r="AF168" i="1"/>
  <c r="AD168" i="1"/>
  <c r="V195" i="1"/>
  <c r="V209" i="1"/>
  <c r="V218" i="1"/>
  <c r="V229" i="1"/>
  <c r="V231" i="1"/>
  <c r="N218" i="1"/>
  <c r="N229" i="1"/>
  <c r="N231" i="1"/>
  <c r="R218" i="1"/>
  <c r="R229" i="1"/>
  <c r="R231" i="1"/>
  <c r="AD231" i="1"/>
  <c r="V63" i="1"/>
  <c r="V162" i="1"/>
  <c r="V216" i="1"/>
  <c r="N142" i="1"/>
  <c r="N63" i="1"/>
  <c r="N162" i="1"/>
  <c r="N216" i="1"/>
  <c r="R142" i="1"/>
  <c r="R63" i="1"/>
  <c r="R162" i="1"/>
  <c r="R216" i="1"/>
  <c r="AD216" i="1"/>
  <c r="AD63" i="1"/>
  <c r="H22" i="1"/>
  <c r="V68" i="1"/>
  <c r="A69" i="1"/>
  <c r="H69" i="1"/>
  <c r="V69" i="1"/>
  <c r="A70" i="1"/>
  <c r="H70" i="1"/>
  <c r="AY24" i="1"/>
  <c r="AZ24" i="1"/>
  <c r="BA24" i="1"/>
  <c r="V24" i="1"/>
  <c r="V70" i="1"/>
  <c r="A71" i="1"/>
  <c r="H71" i="1"/>
  <c r="AY26" i="1"/>
  <c r="AZ26" i="1"/>
  <c r="BA26" i="1"/>
  <c r="V26" i="1"/>
  <c r="V71" i="1"/>
  <c r="A72" i="1"/>
  <c r="H72" i="1"/>
  <c r="AY28" i="1"/>
  <c r="AZ28" i="1"/>
  <c r="BA28" i="1"/>
  <c r="V28" i="1"/>
  <c r="V72" i="1"/>
  <c r="A73" i="1"/>
  <c r="H73" i="1"/>
  <c r="AY30" i="1"/>
  <c r="AZ30" i="1"/>
  <c r="BA30" i="1"/>
  <c r="V30" i="1"/>
  <c r="V73" i="1"/>
  <c r="A74" i="1"/>
  <c r="H74" i="1"/>
  <c r="AY32" i="1"/>
  <c r="AZ32" i="1"/>
  <c r="BA32" i="1"/>
  <c r="V32" i="1"/>
  <c r="V74" i="1"/>
  <c r="A75" i="1"/>
  <c r="H75" i="1"/>
  <c r="AY34" i="1"/>
  <c r="AZ34" i="1"/>
  <c r="BA34" i="1"/>
  <c r="V34" i="1"/>
  <c r="V75" i="1"/>
  <c r="A76" i="1"/>
  <c r="H76" i="1"/>
  <c r="AY36" i="1"/>
  <c r="AZ36" i="1"/>
  <c r="BA36" i="1"/>
  <c r="V36" i="1"/>
  <c r="V76" i="1"/>
  <c r="A77" i="1"/>
  <c r="H77" i="1"/>
  <c r="AY38" i="1"/>
  <c r="AZ38" i="1"/>
  <c r="BA38" i="1"/>
  <c r="V38" i="1"/>
  <c r="V77" i="1"/>
  <c r="A78" i="1"/>
  <c r="H78" i="1"/>
  <c r="AY40" i="1"/>
  <c r="AZ40" i="1"/>
  <c r="BA40" i="1"/>
  <c r="V40" i="1"/>
  <c r="V78" i="1"/>
  <c r="A79" i="1"/>
  <c r="H79" i="1"/>
  <c r="AY42" i="1"/>
  <c r="AZ42" i="1"/>
  <c r="BA42" i="1"/>
  <c r="V42" i="1"/>
  <c r="V79" i="1"/>
  <c r="A80" i="1"/>
  <c r="H80" i="1"/>
  <c r="AY44" i="1"/>
  <c r="AZ44" i="1"/>
  <c r="BA44" i="1"/>
  <c r="V44" i="1"/>
  <c r="V80" i="1"/>
  <c r="A81" i="1"/>
  <c r="H81" i="1"/>
  <c r="AY46" i="1"/>
  <c r="AZ46" i="1"/>
  <c r="BA46" i="1"/>
  <c r="V46" i="1"/>
  <c r="AY47" i="1"/>
  <c r="AZ47" i="1"/>
  <c r="BA47" i="1"/>
  <c r="V47" i="1"/>
  <c r="V81" i="1"/>
  <c r="A82" i="1"/>
  <c r="H82" i="1"/>
  <c r="AY49" i="1"/>
  <c r="AZ49" i="1"/>
  <c r="BA49" i="1"/>
  <c r="V49" i="1"/>
  <c r="AY50" i="1"/>
  <c r="AZ50" i="1"/>
  <c r="BA50" i="1"/>
  <c r="V50" i="1"/>
  <c r="V82" i="1"/>
  <c r="A83" i="1"/>
  <c r="H83" i="1"/>
  <c r="AY52" i="1"/>
  <c r="AZ52" i="1"/>
  <c r="BA52" i="1"/>
  <c r="V52" i="1"/>
  <c r="AY53" i="1"/>
  <c r="AZ53" i="1"/>
  <c r="BA53" i="1"/>
  <c r="V53" i="1"/>
  <c r="V83" i="1"/>
  <c r="A84" i="1"/>
  <c r="H84" i="1"/>
  <c r="AY55" i="1"/>
  <c r="AZ55" i="1"/>
  <c r="BA55" i="1"/>
  <c r="V55" i="1"/>
  <c r="AY56" i="1"/>
  <c r="AZ56" i="1"/>
  <c r="BA56" i="1"/>
  <c r="V56" i="1"/>
  <c r="V84" i="1"/>
  <c r="A85" i="1"/>
  <c r="H85" i="1"/>
  <c r="V85" i="1"/>
  <c r="V87" i="1"/>
  <c r="V97" i="1"/>
  <c r="V113" i="1"/>
  <c r="V221" i="1"/>
  <c r="J97" i="1"/>
  <c r="J103" i="1"/>
  <c r="J104" i="1"/>
  <c r="J105" i="1"/>
  <c r="J106" i="1"/>
  <c r="J108" i="1"/>
  <c r="J109" i="1"/>
  <c r="J110" i="1"/>
  <c r="J111" i="1"/>
  <c r="J113" i="1"/>
  <c r="J221" i="1"/>
  <c r="N97" i="1"/>
  <c r="N113" i="1"/>
  <c r="N221" i="1"/>
  <c r="R97" i="1"/>
  <c r="R113" i="1"/>
  <c r="R221" i="1"/>
  <c r="AD229" i="1"/>
  <c r="AD218" i="1"/>
  <c r="AD214" i="1"/>
  <c r="J198" i="1"/>
  <c r="G199" i="1"/>
  <c r="H199" i="1"/>
  <c r="J199" i="1"/>
  <c r="G200" i="1"/>
  <c r="H200" i="1"/>
  <c r="J200" i="1"/>
  <c r="G201" i="1"/>
  <c r="H201" i="1"/>
  <c r="J201" i="1"/>
  <c r="J204" i="1"/>
  <c r="G205" i="1"/>
  <c r="H205" i="1"/>
  <c r="J205" i="1"/>
  <c r="G206" i="1"/>
  <c r="H206" i="1"/>
  <c r="J206" i="1"/>
  <c r="G207" i="1"/>
  <c r="H207" i="1"/>
  <c r="J207" i="1"/>
  <c r="J209" i="1"/>
  <c r="N209" i="1"/>
  <c r="R209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J187" i="1"/>
  <c r="G188" i="1"/>
  <c r="H188" i="1"/>
  <c r="J188" i="1"/>
  <c r="G189" i="1"/>
  <c r="H189" i="1"/>
  <c r="J189" i="1"/>
  <c r="G190" i="1"/>
  <c r="H190" i="1"/>
  <c r="J190" i="1"/>
  <c r="J193" i="1"/>
  <c r="J195" i="1"/>
  <c r="N195" i="1"/>
  <c r="R195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63" i="1"/>
  <c r="AD162" i="1"/>
  <c r="AD161" i="1"/>
  <c r="AD157" i="1"/>
  <c r="AD154" i="1"/>
  <c r="AD153" i="1"/>
  <c r="AD152" i="1"/>
  <c r="AD151" i="1"/>
  <c r="AD150" i="1"/>
  <c r="AD149" i="1"/>
  <c r="AD143" i="1"/>
  <c r="AD142" i="1"/>
  <c r="AD141" i="1"/>
  <c r="AD140" i="1"/>
  <c r="AD64" i="1"/>
  <c r="AD22" i="1"/>
  <c r="AD21" i="1"/>
  <c r="L209" i="1"/>
  <c r="L195" i="1"/>
  <c r="L214" i="1"/>
  <c r="P209" i="1"/>
  <c r="P195" i="1"/>
  <c r="P214" i="1"/>
  <c r="T209" i="1"/>
  <c r="T195" i="1"/>
  <c r="T214" i="1"/>
  <c r="X209" i="1"/>
  <c r="X195" i="1"/>
  <c r="X214" i="1"/>
  <c r="AB209" i="1"/>
  <c r="AB195" i="1"/>
  <c r="AB214" i="1"/>
  <c r="AF214" i="1"/>
  <c r="Z209" i="1"/>
  <c r="Z195" i="1"/>
  <c r="Z214" i="1"/>
  <c r="AF198" i="1"/>
  <c r="AF199" i="1"/>
  <c r="AF200" i="1"/>
  <c r="AF201" i="1"/>
  <c r="AF204" i="1"/>
  <c r="AF205" i="1"/>
  <c r="AF206" i="1"/>
  <c r="AF207" i="1"/>
  <c r="AF209" i="1"/>
  <c r="AF195" i="1"/>
  <c r="AF193" i="1"/>
  <c r="AF190" i="1"/>
  <c r="AF189" i="1"/>
  <c r="AF188" i="1"/>
  <c r="AF187" i="1"/>
  <c r="AF184" i="1"/>
  <c r="AF182" i="1"/>
  <c r="AF181" i="1"/>
  <c r="AF180" i="1"/>
  <c r="L157" i="1"/>
  <c r="P157" i="1"/>
  <c r="T157" i="1"/>
  <c r="X157" i="1"/>
  <c r="AB157" i="1"/>
  <c r="AF157" i="1"/>
  <c r="Z157" i="1"/>
  <c r="AF153" i="1"/>
  <c r="AF151" i="1"/>
  <c r="AF150" i="1"/>
  <c r="AF149" i="1"/>
  <c r="AW24" i="1"/>
  <c r="R24" i="1"/>
  <c r="AW26" i="1"/>
  <c r="R26" i="1"/>
  <c r="AW28" i="1"/>
  <c r="R28" i="1"/>
  <c r="AW30" i="1"/>
  <c r="R30" i="1"/>
  <c r="AW32" i="1"/>
  <c r="R32" i="1"/>
  <c r="AW34" i="1"/>
  <c r="R34" i="1"/>
  <c r="AW36" i="1"/>
  <c r="R36" i="1"/>
  <c r="AW38" i="1"/>
  <c r="R38" i="1"/>
  <c r="AW40" i="1"/>
  <c r="R40" i="1"/>
  <c r="AW42" i="1"/>
  <c r="R42" i="1"/>
  <c r="AW44" i="1"/>
  <c r="R44" i="1"/>
  <c r="AW46" i="1"/>
  <c r="R46" i="1"/>
  <c r="AW47" i="1"/>
  <c r="R47" i="1"/>
  <c r="AW49" i="1"/>
  <c r="R49" i="1"/>
  <c r="AW50" i="1"/>
  <c r="R50" i="1"/>
  <c r="AW52" i="1"/>
  <c r="R52" i="1"/>
  <c r="AW53" i="1"/>
  <c r="R53" i="1"/>
  <c r="AW55" i="1"/>
  <c r="R55" i="1"/>
  <c r="AW56" i="1"/>
  <c r="R56" i="1"/>
  <c r="N24" i="1"/>
  <c r="N26" i="1"/>
  <c r="N28" i="1"/>
  <c r="N30" i="1"/>
  <c r="N32" i="1"/>
  <c r="N34" i="1"/>
  <c r="N36" i="1"/>
  <c r="N38" i="1"/>
  <c r="N40" i="1"/>
  <c r="N42" i="1"/>
  <c r="N44" i="1"/>
  <c r="N46" i="1"/>
  <c r="N47" i="1"/>
  <c r="N49" i="1"/>
  <c r="N50" i="1"/>
  <c r="N52" i="1"/>
  <c r="N53" i="1"/>
  <c r="N55" i="1"/>
  <c r="N56" i="1"/>
  <c r="J24" i="1"/>
  <c r="J26" i="1"/>
  <c r="J28" i="1"/>
  <c r="J30" i="1"/>
  <c r="J32" i="1"/>
  <c r="J34" i="1"/>
  <c r="J36" i="1"/>
  <c r="J38" i="1"/>
  <c r="J40" i="1"/>
  <c r="J42" i="1"/>
  <c r="J44" i="1"/>
  <c r="J46" i="1"/>
  <c r="J47" i="1"/>
  <c r="J49" i="1"/>
  <c r="J50" i="1"/>
  <c r="J52" i="1"/>
  <c r="J53" i="1"/>
  <c r="J55" i="1"/>
  <c r="J56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234" i="1"/>
  <c r="L143" i="1"/>
  <c r="P143" i="1"/>
  <c r="T143" i="1"/>
  <c r="X143" i="1"/>
  <c r="AB143" i="1"/>
  <c r="AF143" i="1"/>
  <c r="A68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C68" i="1"/>
  <c r="P20" i="1"/>
  <c r="T20" i="1"/>
  <c r="C69" i="1"/>
  <c r="P22" i="1"/>
  <c r="T22" i="1"/>
  <c r="X22" i="1"/>
  <c r="AB22" i="1"/>
  <c r="C23" i="1"/>
  <c r="D24" i="1"/>
  <c r="P24" i="1"/>
  <c r="T24" i="1"/>
  <c r="BD24" i="1"/>
  <c r="D26" i="1"/>
  <c r="P26" i="1"/>
  <c r="T26" i="1"/>
  <c r="BD26" i="1"/>
  <c r="D28" i="1"/>
  <c r="P28" i="1"/>
  <c r="T28" i="1"/>
  <c r="X28" i="1"/>
  <c r="AB28" i="1"/>
  <c r="AF28" i="1"/>
  <c r="BD28" i="1"/>
  <c r="D30" i="1"/>
  <c r="P30" i="1"/>
  <c r="T30" i="1"/>
  <c r="BD30" i="1"/>
  <c r="D32" i="1"/>
  <c r="P32" i="1"/>
  <c r="T32" i="1"/>
  <c r="X32" i="1"/>
  <c r="BD32" i="1"/>
  <c r="D34" i="1"/>
  <c r="P34" i="1"/>
  <c r="T34" i="1"/>
  <c r="BD34" i="1"/>
  <c r="D36" i="1"/>
  <c r="P36" i="1"/>
  <c r="T36" i="1"/>
  <c r="X36" i="1"/>
  <c r="BD36" i="1"/>
  <c r="D38" i="1"/>
  <c r="P38" i="1"/>
  <c r="T38" i="1"/>
  <c r="BD38" i="1"/>
  <c r="D40" i="1"/>
  <c r="P40" i="1"/>
  <c r="T40" i="1"/>
  <c r="X40" i="1"/>
  <c r="AB40" i="1"/>
  <c r="BD40" i="1"/>
  <c r="D42" i="1"/>
  <c r="P42" i="1"/>
  <c r="T42" i="1"/>
  <c r="BD42" i="1"/>
  <c r="D44" i="1"/>
  <c r="P44" i="1"/>
  <c r="T44" i="1"/>
  <c r="X44" i="1"/>
  <c r="AB44" i="1"/>
  <c r="AF44" i="1"/>
  <c r="BD44" i="1"/>
  <c r="D46" i="1"/>
  <c r="P46" i="1"/>
  <c r="T46" i="1"/>
  <c r="BD46" i="1"/>
  <c r="D47" i="1"/>
  <c r="P47" i="1"/>
  <c r="T47" i="1"/>
  <c r="X47" i="1"/>
  <c r="AB47" i="1"/>
  <c r="D49" i="1"/>
  <c r="P49" i="1"/>
  <c r="T49" i="1"/>
  <c r="BD49" i="1"/>
  <c r="D50" i="1"/>
  <c r="P50" i="1"/>
  <c r="T50" i="1"/>
  <c r="BD50" i="1"/>
  <c r="D52" i="1"/>
  <c r="P52" i="1"/>
  <c r="T52" i="1"/>
  <c r="X52" i="1"/>
  <c r="AB52" i="1"/>
  <c r="BD52" i="1"/>
  <c r="D53" i="1"/>
  <c r="P53" i="1"/>
  <c r="T53" i="1"/>
  <c r="BD53" i="1"/>
  <c r="D55" i="1"/>
  <c r="P55" i="1"/>
  <c r="T55" i="1"/>
  <c r="X55" i="1"/>
  <c r="AB55" i="1"/>
  <c r="BD55" i="1"/>
  <c r="D56" i="1"/>
  <c r="P56" i="1"/>
  <c r="T56" i="1"/>
  <c r="BD56" i="1"/>
  <c r="AD58" i="1"/>
  <c r="AF58" i="1"/>
  <c r="AZ58" i="1"/>
  <c r="BD58" i="1"/>
  <c r="AD60" i="1"/>
  <c r="AF60" i="1"/>
  <c r="AZ60" i="1"/>
  <c r="BD60" i="1"/>
  <c r="AD62" i="1"/>
  <c r="AF62" i="1"/>
  <c r="AZ62" i="1"/>
  <c r="BD62" i="1"/>
  <c r="L64" i="1"/>
  <c r="P64" i="1"/>
  <c r="L69" i="1"/>
  <c r="C70" i="1"/>
  <c r="P71" i="1"/>
  <c r="C71" i="1"/>
  <c r="C72" i="1"/>
  <c r="C73" i="1"/>
  <c r="T74" i="1"/>
  <c r="C74" i="1"/>
  <c r="L75" i="1"/>
  <c r="C75" i="1"/>
  <c r="C76" i="1"/>
  <c r="P77" i="1"/>
  <c r="C77" i="1"/>
  <c r="J78" i="1"/>
  <c r="C78" i="1"/>
  <c r="L79" i="1"/>
  <c r="C79" i="1"/>
  <c r="C80" i="1"/>
  <c r="P81" i="1"/>
  <c r="C81" i="1"/>
  <c r="J82" i="1"/>
  <c r="C82" i="1"/>
  <c r="L83" i="1"/>
  <c r="C83" i="1"/>
  <c r="P84" i="1"/>
  <c r="C84" i="1"/>
  <c r="AD92" i="1"/>
  <c r="AF92" i="1"/>
  <c r="AD93" i="1"/>
  <c r="AF93" i="1"/>
  <c r="AD94" i="1"/>
  <c r="AF94" i="1"/>
  <c r="AD95" i="1"/>
  <c r="AF95" i="1"/>
  <c r="L97" i="1"/>
  <c r="P97" i="1"/>
  <c r="T97" i="1"/>
  <c r="X97" i="1"/>
  <c r="Z97" i="1"/>
  <c r="AB97" i="1"/>
  <c r="AD103" i="1"/>
  <c r="AF103" i="1"/>
  <c r="AD104" i="1"/>
  <c r="AF104" i="1"/>
  <c r="AD105" i="1"/>
  <c r="AF105" i="1"/>
  <c r="AF106" i="1"/>
  <c r="AD108" i="1"/>
  <c r="AF108" i="1"/>
  <c r="AD109" i="1"/>
  <c r="AF109" i="1"/>
  <c r="AD110" i="1"/>
  <c r="AF110" i="1"/>
  <c r="AD111" i="1"/>
  <c r="AF111" i="1"/>
  <c r="L113" i="1"/>
  <c r="P113" i="1"/>
  <c r="T113" i="1"/>
  <c r="X113" i="1"/>
  <c r="Z113" i="1"/>
  <c r="AB113" i="1"/>
  <c r="AF118" i="1"/>
  <c r="AF119" i="1"/>
  <c r="AF120" i="1"/>
  <c r="AF121" i="1"/>
  <c r="AF122" i="1"/>
  <c r="AF123" i="1"/>
  <c r="AF125" i="1"/>
  <c r="AF126" i="1"/>
  <c r="AF128" i="1"/>
  <c r="AF129" i="1"/>
  <c r="AF130" i="1"/>
  <c r="AF131" i="1"/>
  <c r="AF132" i="1"/>
  <c r="AF133" i="1"/>
  <c r="AF135" i="1"/>
  <c r="AF136" i="1"/>
  <c r="AF137" i="1"/>
  <c r="AF138" i="1"/>
  <c r="AF139" i="1"/>
  <c r="T83" i="1"/>
  <c r="L74" i="1"/>
  <c r="J74" i="1"/>
  <c r="L72" i="1"/>
  <c r="J72" i="1"/>
  <c r="J76" i="1"/>
  <c r="X76" i="1"/>
  <c r="P76" i="1"/>
  <c r="L85" i="1"/>
  <c r="R85" i="1"/>
  <c r="J85" i="1"/>
  <c r="X85" i="1"/>
  <c r="Z85" i="1"/>
  <c r="P85" i="1"/>
  <c r="J80" i="1"/>
  <c r="X80" i="1"/>
  <c r="P80" i="1"/>
  <c r="T75" i="1"/>
  <c r="T79" i="1"/>
  <c r="X72" i="1"/>
  <c r="AB69" i="1"/>
  <c r="P72" i="1"/>
  <c r="T69" i="1"/>
  <c r="AF97" i="1"/>
  <c r="AF113" i="1"/>
  <c r="AD106" i="1"/>
  <c r="AD113" i="1"/>
  <c r="J73" i="1"/>
  <c r="T73" i="1"/>
  <c r="L73" i="1"/>
  <c r="P73" i="1"/>
  <c r="X56" i="1"/>
  <c r="AB56" i="1"/>
  <c r="AF56" i="1"/>
  <c r="AD97" i="1"/>
  <c r="P83" i="1"/>
  <c r="J83" i="1"/>
  <c r="P79" i="1"/>
  <c r="J79" i="1"/>
  <c r="J75" i="1"/>
  <c r="P75" i="1"/>
  <c r="J84" i="1"/>
  <c r="L82" i="1"/>
  <c r="T82" i="1"/>
  <c r="P82" i="1"/>
  <c r="J81" i="1"/>
  <c r="X84" i="1"/>
  <c r="L81" i="1"/>
  <c r="T81" i="1"/>
  <c r="L78" i="1"/>
  <c r="T78" i="1"/>
  <c r="AB78" i="1"/>
  <c r="P78" i="1"/>
  <c r="X78" i="1"/>
  <c r="J77" i="1"/>
  <c r="L77" i="1"/>
  <c r="T77" i="1"/>
  <c r="X53" i="1"/>
  <c r="AB53" i="1"/>
  <c r="AB83" i="1"/>
  <c r="X50" i="1"/>
  <c r="AB50" i="1"/>
  <c r="AF50" i="1"/>
  <c r="AB84" i="1"/>
  <c r="T84" i="1"/>
  <c r="L84" i="1"/>
  <c r="AB80" i="1"/>
  <c r="T80" i="1"/>
  <c r="L80" i="1"/>
  <c r="T76" i="1"/>
  <c r="L76" i="1"/>
  <c r="AF55" i="1"/>
  <c r="AF52" i="1"/>
  <c r="BD47" i="1"/>
  <c r="BC36" i="1"/>
  <c r="BE36" i="1"/>
  <c r="AB32" i="1"/>
  <c r="AB74" i="1"/>
  <c r="R76" i="1"/>
  <c r="P74" i="1"/>
  <c r="X74" i="1"/>
  <c r="P70" i="1"/>
  <c r="J70" i="1"/>
  <c r="R70" i="1"/>
  <c r="L70" i="1"/>
  <c r="T70" i="1"/>
  <c r="BC55" i="1"/>
  <c r="BE55" i="1"/>
  <c r="BC52" i="1"/>
  <c r="BE52" i="1"/>
  <c r="BC40" i="1"/>
  <c r="BE40" i="1"/>
  <c r="AB85" i="1"/>
  <c r="T85" i="1"/>
  <c r="J71" i="1"/>
  <c r="L71" i="1"/>
  <c r="T71" i="1"/>
  <c r="P69" i="1"/>
  <c r="X69" i="1"/>
  <c r="BC47" i="1"/>
  <c r="BE47" i="1"/>
  <c r="X38" i="1"/>
  <c r="AB38" i="1"/>
  <c r="AB77" i="1"/>
  <c r="AB36" i="1"/>
  <c r="AF36" i="1"/>
  <c r="R74" i="1"/>
  <c r="X24" i="1"/>
  <c r="X70" i="1"/>
  <c r="T64" i="1"/>
  <c r="X42" i="1"/>
  <c r="AB42" i="1"/>
  <c r="AB79" i="1"/>
  <c r="AF42" i="1"/>
  <c r="X26" i="1"/>
  <c r="AB26" i="1"/>
  <c r="AB71" i="1"/>
  <c r="BC24" i="1"/>
  <c r="BE24" i="1"/>
  <c r="X49" i="1"/>
  <c r="AB49" i="1"/>
  <c r="AB82" i="1"/>
  <c r="AF49" i="1"/>
  <c r="X46" i="1"/>
  <c r="AB46" i="1"/>
  <c r="AB81" i="1"/>
  <c r="AF46" i="1"/>
  <c r="BC44" i="1"/>
  <c r="BE44" i="1"/>
  <c r="R78" i="1"/>
  <c r="X30" i="1"/>
  <c r="AB30" i="1"/>
  <c r="AB73" i="1"/>
  <c r="AF30" i="1"/>
  <c r="BC28" i="1"/>
  <c r="BE28" i="1"/>
  <c r="X20" i="1"/>
  <c r="AB72" i="1"/>
  <c r="T72" i="1"/>
  <c r="AF47" i="1"/>
  <c r="R80" i="1"/>
  <c r="AF40" i="1"/>
  <c r="X34" i="1"/>
  <c r="AB34" i="1"/>
  <c r="AB75" i="1"/>
  <c r="R72" i="1"/>
  <c r="AF22" i="1"/>
  <c r="P68" i="1"/>
  <c r="L68" i="1"/>
  <c r="T68" i="1"/>
  <c r="T87" i="1"/>
  <c r="T89" i="1"/>
  <c r="AF85" i="1"/>
  <c r="AF74" i="1"/>
  <c r="AF72" i="1"/>
  <c r="AD85" i="1"/>
  <c r="AF69" i="1"/>
  <c r="AF34" i="1"/>
  <c r="X64" i="1"/>
  <c r="AB20" i="1"/>
  <c r="BG24" i="1"/>
  <c r="Z24" i="1"/>
  <c r="R73" i="1"/>
  <c r="R71" i="1"/>
  <c r="BC32" i="1"/>
  <c r="BE32" i="1"/>
  <c r="AF38" i="1"/>
  <c r="Z52" i="1"/>
  <c r="BG52" i="1"/>
  <c r="AB76" i="1"/>
  <c r="AF76" i="1"/>
  <c r="AF84" i="1"/>
  <c r="L87" i="1"/>
  <c r="AF78" i="1"/>
  <c r="X83" i="1"/>
  <c r="AF83" i="1"/>
  <c r="X75" i="1"/>
  <c r="AF75" i="1"/>
  <c r="X79" i="1"/>
  <c r="AF79" i="1"/>
  <c r="X77" i="1"/>
  <c r="AF77" i="1"/>
  <c r="X73" i="1"/>
  <c r="AF73" i="1"/>
  <c r="BG28" i="1"/>
  <c r="Z28" i="1"/>
  <c r="R75" i="1"/>
  <c r="BG44" i="1"/>
  <c r="Z44" i="1"/>
  <c r="AF32" i="1"/>
  <c r="AW60" i="1"/>
  <c r="AY60" i="1"/>
  <c r="X71" i="1"/>
  <c r="AF71" i="1"/>
  <c r="AF80" i="1"/>
  <c r="AD52" i="1"/>
  <c r="X82" i="1"/>
  <c r="AF82" i="1"/>
  <c r="Z143" i="1"/>
  <c r="X81" i="1"/>
  <c r="AF81" i="1"/>
  <c r="R77" i="1"/>
  <c r="AF26" i="1"/>
  <c r="BG40" i="1"/>
  <c r="Z40" i="1"/>
  <c r="AF53" i="1"/>
  <c r="X68" i="1"/>
  <c r="R81" i="1"/>
  <c r="AB24" i="1"/>
  <c r="AB70" i="1"/>
  <c r="AF70" i="1"/>
  <c r="BG47" i="1"/>
  <c r="Z47" i="1"/>
  <c r="AD47" i="1"/>
  <c r="Z55" i="1"/>
  <c r="AD55" i="1"/>
  <c r="BG55" i="1"/>
  <c r="BG36" i="1"/>
  <c r="Z36" i="1"/>
  <c r="AW58" i="1"/>
  <c r="AY58" i="1"/>
  <c r="AW62" i="1"/>
  <c r="AY62" i="1"/>
  <c r="P87" i="1"/>
  <c r="X87" i="1"/>
  <c r="X89" i="1"/>
  <c r="P89" i="1"/>
  <c r="P218" i="1"/>
  <c r="R83" i="1"/>
  <c r="BC60" i="1"/>
  <c r="BE60" i="1"/>
  <c r="BA60" i="1"/>
  <c r="BG60" i="1"/>
  <c r="R82" i="1"/>
  <c r="BC34" i="1"/>
  <c r="BE34" i="1"/>
  <c r="L89" i="1"/>
  <c r="L218" i="1"/>
  <c r="BG32" i="1"/>
  <c r="Z32" i="1"/>
  <c r="Z74" i="1"/>
  <c r="AB64" i="1"/>
  <c r="AF64" i="1"/>
  <c r="AF20" i="1"/>
  <c r="AB68" i="1"/>
  <c r="AB87" i="1"/>
  <c r="AB89" i="1"/>
  <c r="BC62" i="1"/>
  <c r="BE62" i="1"/>
  <c r="BA62" i="1"/>
  <c r="BC50" i="1"/>
  <c r="BE50" i="1"/>
  <c r="BC46" i="1"/>
  <c r="BE46" i="1"/>
  <c r="BC49" i="1"/>
  <c r="BE49" i="1"/>
  <c r="Z80" i="1"/>
  <c r="AD80" i="1"/>
  <c r="AD44" i="1"/>
  <c r="Z72" i="1"/>
  <c r="AD72" i="1"/>
  <c r="AD28" i="1"/>
  <c r="R79" i="1"/>
  <c r="AD32" i="1"/>
  <c r="BC30" i="1"/>
  <c r="BE30" i="1"/>
  <c r="X218" i="1"/>
  <c r="AF24" i="1"/>
  <c r="Z78" i="1"/>
  <c r="AD78" i="1"/>
  <c r="AD40" i="1"/>
  <c r="T218" i="1"/>
  <c r="BC56" i="1"/>
  <c r="BE56" i="1"/>
  <c r="BC42" i="1"/>
  <c r="BE42" i="1"/>
  <c r="Z70" i="1"/>
  <c r="AD70" i="1"/>
  <c r="AD24" i="1"/>
  <c r="BC58" i="1"/>
  <c r="BE58" i="1"/>
  <c r="BA58" i="1"/>
  <c r="BG58" i="1"/>
  <c r="AD36" i="1"/>
  <c r="Z76" i="1"/>
  <c r="AD76" i="1"/>
  <c r="BC53" i="1"/>
  <c r="BE53" i="1"/>
  <c r="BC38" i="1"/>
  <c r="BE38" i="1"/>
  <c r="R84" i="1"/>
  <c r="BC26" i="1"/>
  <c r="BE26" i="1"/>
  <c r="AF68" i="1"/>
  <c r="AD74" i="1"/>
  <c r="Z42" i="1"/>
  <c r="Z79" i="1"/>
  <c r="BG42" i="1"/>
  <c r="Z30" i="1"/>
  <c r="Z73" i="1"/>
  <c r="BG30" i="1"/>
  <c r="AD42" i="1"/>
  <c r="L219" i="1"/>
  <c r="L221" i="1"/>
  <c r="Z20" i="1"/>
  <c r="P221" i="1"/>
  <c r="P229" i="1"/>
  <c r="P231" i="1"/>
  <c r="P236" i="1"/>
  <c r="P219" i="1"/>
  <c r="Z26" i="1"/>
  <c r="AD26" i="1"/>
  <c r="Z22" i="1"/>
  <c r="Z69" i="1"/>
  <c r="AD73" i="1"/>
  <c r="Z50" i="1"/>
  <c r="AD50" i="1"/>
  <c r="BG50" i="1"/>
  <c r="AF89" i="1"/>
  <c r="Z71" i="1"/>
  <c r="BG26" i="1"/>
  <c r="Z56" i="1"/>
  <c r="AD56" i="1"/>
  <c r="Z53" i="1"/>
  <c r="Z83" i="1"/>
  <c r="AD83" i="1"/>
  <c r="BG53" i="1"/>
  <c r="Z84" i="1"/>
  <c r="AD84" i="1"/>
  <c r="BG56" i="1"/>
  <c r="AD30" i="1"/>
  <c r="Z46" i="1"/>
  <c r="BG46" i="1"/>
  <c r="Z34" i="1"/>
  <c r="Z75" i="1"/>
  <c r="BG34" i="1"/>
  <c r="Z38" i="1"/>
  <c r="Z77" i="1"/>
  <c r="BG38" i="1"/>
  <c r="T219" i="1"/>
  <c r="T221" i="1"/>
  <c r="T229" i="1"/>
  <c r="T231" i="1"/>
  <c r="T236" i="1"/>
  <c r="X219" i="1"/>
  <c r="X221" i="1"/>
  <c r="X229" i="1"/>
  <c r="X231" i="1"/>
  <c r="X236" i="1"/>
  <c r="BG49" i="1"/>
  <c r="Z49" i="1"/>
  <c r="Z82" i="1"/>
  <c r="BG62" i="1"/>
  <c r="AB218" i="1"/>
  <c r="AF87" i="1"/>
  <c r="AD75" i="1"/>
  <c r="AD34" i="1"/>
  <c r="AD53" i="1"/>
  <c r="AD79" i="1"/>
  <c r="AD71" i="1"/>
  <c r="V89" i="1"/>
  <c r="AD82" i="1"/>
  <c r="L229" i="1"/>
  <c r="Z64" i="1"/>
  <c r="Z68" i="1"/>
  <c r="AD38" i="1"/>
  <c r="AB219" i="1"/>
  <c r="AB221" i="1"/>
  <c r="AB229" i="1"/>
  <c r="AB231" i="1"/>
  <c r="AB236" i="1"/>
  <c r="Z81" i="1"/>
  <c r="AD46" i="1"/>
  <c r="AF218" i="1"/>
  <c r="AF219" i="1"/>
  <c r="AD49" i="1"/>
  <c r="AD77" i="1"/>
  <c r="AD81" i="1"/>
  <c r="AF229" i="1"/>
  <c r="L231" i="1"/>
  <c r="L236" i="1"/>
  <c r="AF236" i="1"/>
  <c r="Z87" i="1"/>
  <c r="AF221" i="1"/>
  <c r="V219" i="1"/>
  <c r="L238" i="1"/>
  <c r="AF231" i="1"/>
  <c r="Z89" i="1"/>
  <c r="Z218" i="1"/>
  <c r="Z221" i="1"/>
  <c r="Z229" i="1"/>
  <c r="Z231" i="1"/>
  <c r="Z236" i="1"/>
  <c r="Z219" i="1"/>
  <c r="Z223" i="1"/>
  <c r="V236" i="1"/>
  <c r="N68" i="1"/>
  <c r="N219" i="1"/>
  <c r="N236" i="1"/>
  <c r="R219" i="1"/>
  <c r="R236" i="1"/>
  <c r="J219" i="1"/>
  <c r="R68" i="1"/>
  <c r="J68" i="1"/>
  <c r="AD68" i="1"/>
  <c r="AD219" i="1"/>
  <c r="AD221" i="1"/>
  <c r="J236" i="1"/>
  <c r="AD236" i="1"/>
  <c r="J69" i="1"/>
  <c r="N69" i="1"/>
  <c r="R69" i="1"/>
  <c r="AD69" i="1"/>
  <c r="N87" i="1"/>
  <c r="N89" i="1"/>
  <c r="R87" i="1"/>
  <c r="R89" i="1"/>
  <c r="J87" i="1"/>
  <c r="J89" i="1"/>
  <c r="AD89" i="1"/>
  <c r="AD87" i="1"/>
</calcChain>
</file>

<file path=xl/sharedStrings.xml><?xml version="1.0" encoding="utf-8"?>
<sst xmlns="http://schemas.openxmlformats.org/spreadsheetml/2006/main" count="382" uniqueCount="192">
  <si>
    <t>Year 1</t>
  </si>
  <si>
    <t>Year 2</t>
  </si>
  <si>
    <t>B.</t>
  </si>
  <si>
    <t>Fringe Benefits</t>
  </si>
  <si>
    <t>Total Fringe Benefits</t>
  </si>
  <si>
    <t>E.</t>
  </si>
  <si>
    <t>Travel</t>
  </si>
  <si>
    <t>F.</t>
  </si>
  <si>
    <t>Other Direct Costs</t>
  </si>
  <si>
    <t>Total Costs</t>
  </si>
  <si>
    <t>Duration:</t>
  </si>
  <si>
    <t>C.</t>
  </si>
  <si>
    <t xml:space="preserve">Title: </t>
  </si>
  <si>
    <t>Year 3</t>
  </si>
  <si>
    <t xml:space="preserve">CU Proposal No. </t>
  </si>
  <si>
    <t>Total</t>
  </si>
  <si>
    <t>Other Costs</t>
  </si>
  <si>
    <t>Publication Costs</t>
  </si>
  <si>
    <t>Consultant Services</t>
  </si>
  <si>
    <t>International</t>
  </si>
  <si>
    <t>Participant Support</t>
  </si>
  <si>
    <t>Year 4</t>
  </si>
  <si>
    <t>Hourly Personnel</t>
  </si>
  <si>
    <t>Rate</t>
  </si>
  <si>
    <t>Stipend</t>
  </si>
  <si>
    <t>Subsistence</t>
  </si>
  <si>
    <t>Other</t>
  </si>
  <si>
    <t>Item 1</t>
  </si>
  <si>
    <t>Item 2</t>
  </si>
  <si>
    <t>Item 3</t>
  </si>
  <si>
    <t>MTDC Base</t>
  </si>
  <si>
    <t>Subcontracts</t>
  </si>
  <si>
    <t>Year 5</t>
  </si>
  <si>
    <t>Direct Costs</t>
  </si>
  <si>
    <t>Total Participant Support</t>
  </si>
  <si>
    <t>Materials and Supplies</t>
  </si>
  <si>
    <t>Subtotal Domestic Travel</t>
  </si>
  <si>
    <t>Subtotal International Travel</t>
  </si>
  <si>
    <t>Mileage</t>
  </si>
  <si>
    <t>Item 4</t>
  </si>
  <si>
    <t>Conference registration fees</t>
  </si>
  <si>
    <t>Graduate Research Assistant</t>
  </si>
  <si>
    <t>Undergraduate Research Assistant</t>
  </si>
  <si>
    <t>Inflation Rates</t>
  </si>
  <si>
    <t>Tuition</t>
  </si>
  <si>
    <t>Cost Share</t>
  </si>
  <si>
    <t xml:space="preserve">Cost Share </t>
  </si>
  <si>
    <t>Contributor</t>
  </si>
  <si>
    <t>Salaries</t>
  </si>
  <si>
    <t>Subcontractor 3 [provide name]</t>
  </si>
  <si>
    <t>Total Salaries and Wages and Fringe Benefits</t>
  </si>
  <si>
    <t>Appt. Mos.</t>
  </si>
  <si>
    <t>$/hr, # hours</t>
  </si>
  <si>
    <t>Capital Equipment</t>
  </si>
  <si>
    <t>No. Days</t>
  </si>
  <si>
    <t>No. Trips</t>
  </si>
  <si>
    <t>Cost</t>
  </si>
  <si>
    <t>Description</t>
  </si>
  <si>
    <t>Airfare</t>
  </si>
  <si>
    <t>Per diem</t>
  </si>
  <si>
    <t>No. Participants</t>
  </si>
  <si>
    <t>No. People</t>
  </si>
  <si>
    <t>Lodging</t>
  </si>
  <si>
    <t>Ground Transportation</t>
  </si>
  <si>
    <t>AY</t>
  </si>
  <si>
    <t>Summer</t>
  </si>
  <si>
    <t xml:space="preserve">Proposal Analyst: </t>
  </si>
  <si>
    <t xml:space="preserve">Co-PI: </t>
  </si>
  <si>
    <t>Research Associate:</t>
  </si>
  <si>
    <t>Senior Personnel:</t>
  </si>
  <si>
    <t>Administrative Assistant:</t>
  </si>
  <si>
    <t>Name of consultant</t>
  </si>
  <si>
    <t>Small equipment</t>
  </si>
  <si>
    <t>Field research equipment</t>
  </si>
  <si>
    <t>Subcontractor 1 [provide name]</t>
  </si>
  <si>
    <t>Subcontractor 2 [provide name]</t>
  </si>
  <si>
    <t>Materials for interviews</t>
  </si>
  <si>
    <t>MRI Scanning Costs (Account Code 535120)</t>
  </si>
  <si>
    <t>Total Amount Requested:</t>
  </si>
  <si>
    <t>No. Budget Periods:</t>
  </si>
  <si>
    <t>Number of Subs:</t>
  </si>
  <si>
    <t>Interview incentives</t>
  </si>
  <si>
    <t xml:space="preserve">       *update MTDC formula as applicable for each year if subaward costs are less than $25,000 in Year 1</t>
  </si>
  <si>
    <t>On Campus: MTDC Base</t>
  </si>
  <si>
    <t>Predetermined for 7/1/14-6/30/15:</t>
  </si>
  <si>
    <t>Predetermined for the period 7/1/15-6/30/16:</t>
  </si>
  <si>
    <t>No. Miles</t>
  </si>
  <si>
    <t xml:space="preserve"> </t>
  </si>
  <si>
    <t>Total Capital Equipment</t>
  </si>
  <si>
    <t>Facilities and Administration (F&amp;A) Costs</t>
  </si>
  <si>
    <t>F&amp;A Costs</t>
  </si>
  <si>
    <t>Total Direct Costs less Sub F&amp;A (for NIH)</t>
  </si>
  <si>
    <t>Subawards</t>
  </si>
  <si>
    <t>Regular Faculty</t>
  </si>
  <si>
    <t>Hourly</t>
  </si>
  <si>
    <t>Domestic Travel</t>
  </si>
  <si>
    <t>International Travel</t>
  </si>
  <si>
    <t>Date Prepared:</t>
  </si>
  <si>
    <t>Computer Services</t>
  </si>
  <si>
    <t>Research Associate</t>
  </si>
  <si>
    <t>Administrative Assistant</t>
  </si>
  <si>
    <t>Consultant or Contract Services</t>
  </si>
  <si>
    <t>LASP</t>
  </si>
  <si>
    <t>Post Doctoral Associate</t>
  </si>
  <si>
    <t>Senior Personnel</t>
  </si>
  <si>
    <t>OEP F/T or Classified Perm</t>
  </si>
  <si>
    <t>OEP P/T or Classified Temp</t>
  </si>
  <si>
    <t>Yes</t>
  </si>
  <si>
    <t>No</t>
  </si>
  <si>
    <t>Off-site facility rental (F&amp;A Exempt)</t>
  </si>
  <si>
    <t>Professional Research Assistant</t>
  </si>
  <si>
    <t>Total Direct Distribution from Sponsor/Foreign Currency Contingency Fee</t>
  </si>
  <si>
    <t>Entity Name/Foreign Currency Contingency Fee</t>
  </si>
  <si>
    <t>Student Stipend</t>
  </si>
  <si>
    <t>Total Budget Requested</t>
  </si>
  <si>
    <t>495201 - PreD Fell Stipends</t>
  </si>
  <si>
    <t>460000 - Operating Exp Budget</t>
  </si>
  <si>
    <t># semesters</t>
  </si>
  <si>
    <t>Prevailing Rate</t>
  </si>
  <si>
    <t>Base Salary/mo</t>
  </si>
  <si>
    <t>Conference Registration</t>
  </si>
  <si>
    <t>University Fees</t>
  </si>
  <si>
    <t>Effort</t>
  </si>
  <si>
    <t>costs per semester</t>
  </si>
  <si>
    <t>Principal Investigator (PI):</t>
  </si>
  <si>
    <t>A&amp;S</t>
  </si>
  <si>
    <t>Eng</t>
  </si>
  <si>
    <t>College</t>
  </si>
  <si>
    <t>1,2,3</t>
  </si>
  <si>
    <t>9+</t>
  </si>
  <si>
    <t>F&amp;A not permitted by sponsor</t>
  </si>
  <si>
    <t>subtotal</t>
  </si>
  <si>
    <t>Prevailing rates:</t>
  </si>
  <si>
    <t>50% time AY</t>
  </si>
  <si>
    <t>Hours</t>
  </si>
  <si>
    <t>GRA Tuition AY 2019-2020</t>
  </si>
  <si>
    <t xml:space="preserve">Conference Attendance </t>
  </si>
  <si>
    <t>50% AY effort is assumed</t>
  </si>
  <si>
    <t xml:space="preserve">Estimation Guidance </t>
  </si>
  <si>
    <t>See tuition rate table for appropriate credit hour rate</t>
  </si>
  <si>
    <t>Manually enter and cap as necessary to meet limit</t>
  </si>
  <si>
    <t>On spreadsheet, first enter information in tan-shaded areas. Then adjust requested amounts as necessary.</t>
  </si>
  <si>
    <t>Stipends</t>
  </si>
  <si>
    <t>Tuition Offset and Fees Allowance</t>
  </si>
  <si>
    <t>Center Based Research Experience (CBRE) Allowance</t>
  </si>
  <si>
    <t>UNIVERSITY OF COLORADO BOULDER NASA FELLOWSHIP ACTIVITY BUDGET ESTIMATION</t>
  </si>
  <si>
    <t>Tuition/Fees</t>
  </si>
  <si>
    <t>CBRE</t>
  </si>
  <si>
    <t>Health Insurance Allowance</t>
  </si>
  <si>
    <t>Total Travel</t>
  </si>
  <si>
    <t>Other CBRE Expenses</t>
  </si>
  <si>
    <t>Fellow:</t>
  </si>
  <si>
    <t>Fellow Professional Development Allowance</t>
  </si>
  <si>
    <t>Faculty Advisor Allowance</t>
  </si>
  <si>
    <t>10 weeks, summer - annual maximum $8,000 for travel and other expenses</t>
  </si>
  <si>
    <t>Health Ins.</t>
  </si>
  <si>
    <t>Annual maximum is $25,000 Master's; $30,000 Doctoral</t>
  </si>
  <si>
    <t>Annual maximum is $4,500</t>
  </si>
  <si>
    <t>Annual maximum is $3,000 (unless borrowed from Tuition/Fees with NASA approval)</t>
  </si>
  <si>
    <t>Annual maximum is $1,500 (unless borrowed from Tuition/fees with NASA approval)</t>
  </si>
  <si>
    <t>Enter summer percentage effort (0 to 100):</t>
  </si>
  <si>
    <t>Total Direct Costs</t>
  </si>
  <si>
    <t>Faculty Advisor</t>
  </si>
  <si>
    <t>Fellow Prof. Dev.</t>
  </si>
  <si>
    <t>across a ten-month academic school year.</t>
  </si>
  <si>
    <t>Stipend payments shall be prorated evenly across a 10 month AY</t>
  </si>
  <si>
    <t>CU shall exempt the student from paying the difference between allowance and actuals</t>
  </si>
  <si>
    <t>On-site visit(s) to NASA or scientific meetings</t>
  </si>
  <si>
    <t xml:space="preserve">Adjust rates as necessary </t>
  </si>
  <si>
    <t>Publication costs</t>
  </si>
  <si>
    <t>Training for professional required skills such as software training, etc.</t>
  </si>
  <si>
    <t xml:space="preserve">Doctoral Fellows: 3 years with optional 4th year </t>
  </si>
  <si>
    <t>Master's Fellows: 2 years with optional 3rd year</t>
  </si>
  <si>
    <r>
      <t xml:space="preserve">                               </t>
    </r>
    <r>
      <rPr>
        <sz val="11"/>
        <color rgb="FFC00000"/>
        <rFont val="Calibri"/>
        <family val="2"/>
        <scheme val="minor"/>
      </rPr>
      <t xml:space="preserve">  $55K for Doctoral Student</t>
    </r>
  </si>
  <si>
    <t>Zero-out unused years</t>
  </si>
  <si>
    <t>Annual maximum is $8,000; may reallocate to Health Ins. and Professional Dev. with NASA approval</t>
  </si>
  <si>
    <t xml:space="preserve">Adjust rate as necessary </t>
  </si>
  <si>
    <t>MAX annual award: $50K for Master's student</t>
  </si>
  <si>
    <t>Student Health Ins. Costs</t>
  </si>
  <si>
    <t>Update fee rate from bursar's office rate sheet</t>
  </si>
  <si>
    <t>Travel to NASA center</t>
  </si>
  <si>
    <t>Input salary in Stipend box (G21 cell)</t>
  </si>
  <si>
    <t>Input summer effort (F22 cell) if applicable</t>
  </si>
  <si>
    <t>This budget is not required by NASA at proposal stage. In InfoEd, PA should enter $50,000 direct costs for Master's or $55,000 for Doctoral Fellow annually.</t>
  </si>
  <si>
    <t>FY 21</t>
  </si>
  <si>
    <t>Enter current (AY 20-21) GRA monthly salary (.5 FTE)</t>
  </si>
  <si>
    <t>Prevailing rates with 2.25% inflation will be auto-calculated based on input in Stipend section</t>
  </si>
  <si>
    <t>AY20-21</t>
  </si>
  <si>
    <t>2.25% inflation included in tuition calculation</t>
  </si>
  <si>
    <t xml:space="preserve">9/30/2021 - </t>
  </si>
  <si>
    <t>subtotal for prevailing costs</t>
  </si>
  <si>
    <t>N/A - no fringe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</si>
</sst>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"/>
    <numFmt numFmtId="166" formatCode="&quot;$&quot;#,##0"/>
    <numFmt numFmtId="167" formatCode="0.0%"/>
  </numFmts>
  <fonts count="37" x14ac:knownFonts="1">
    <font>
      <sz val="12"/>
      <name val="Time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i/>
      <sz val="11"/>
      <color theme="0" tint="-0.34998626667073579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i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Times"/>
    </font>
    <font>
      <b/>
      <sz val="10"/>
      <color rgb="FFFF000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7">
    <xf numFmtId="0" fontId="0" fillId="0" borderId="0"/>
    <xf numFmtId="0" fontId="10" fillId="0" borderId="0"/>
    <xf numFmtId="0" fontId="4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</cellStyleXfs>
  <cellXfs count="321">
    <xf numFmtId="0" fontId="0" fillId="0" borderId="0" xfId="0"/>
    <xf numFmtId="3" fontId="6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3" fontId="7" fillId="0" borderId="0" xfId="0" applyNumberFormat="1" applyFont="1"/>
    <xf numFmtId="3" fontId="5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5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 applyBorder="1"/>
    <xf numFmtId="3" fontId="5" fillId="0" borderId="2" xfId="0" applyNumberFormat="1" applyFont="1" applyBorder="1" applyAlignment="1">
      <alignment horizontal="right"/>
    </xf>
    <xf numFmtId="0" fontId="5" fillId="0" borderId="0" xfId="0" applyFont="1" applyFill="1" applyBorder="1"/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/>
    </xf>
    <xf numFmtId="3" fontId="11" fillId="0" borderId="0" xfId="0" applyNumberFormat="1" applyFont="1"/>
    <xf numFmtId="3" fontId="11" fillId="0" borderId="0" xfId="0" applyNumberFormat="1" applyFont="1" applyAlignment="1">
      <alignment horizontal="right"/>
    </xf>
    <xf numFmtId="3" fontId="12" fillId="0" borderId="0" xfId="0" applyNumberFormat="1" applyFont="1" applyBorder="1" applyAlignment="1">
      <alignment horizontal="right"/>
    </xf>
    <xf numFmtId="0" fontId="8" fillId="0" borderId="0" xfId="0" applyFont="1"/>
    <xf numFmtId="3" fontId="9" fillId="0" borderId="0" xfId="0" applyNumberFormat="1" applyFont="1" applyAlignment="1">
      <alignment horizontal="right"/>
    </xf>
    <xf numFmtId="0" fontId="5" fillId="0" borderId="0" xfId="0" applyFont="1" applyFill="1"/>
    <xf numFmtId="0" fontId="9" fillId="0" borderId="0" xfId="0" applyFont="1"/>
    <xf numFmtId="10" fontId="6" fillId="0" borderId="5" xfId="0" applyNumberFormat="1" applyFont="1" applyBorder="1"/>
    <xf numFmtId="10" fontId="6" fillId="0" borderId="6" xfId="0" applyNumberFormat="1" applyFont="1" applyBorder="1"/>
    <xf numFmtId="0" fontId="5" fillId="0" borderId="0" xfId="0" applyFont="1" applyBorder="1" applyAlignment="1">
      <alignment horizontal="right"/>
    </xf>
    <xf numFmtId="3" fontId="7" fillId="2" borderId="0" xfId="0" applyNumberFormat="1" applyFont="1" applyFill="1" applyAlignment="1">
      <alignment horizontal="center"/>
    </xf>
    <xf numFmtId="3" fontId="5" fillId="2" borderId="2" xfId="0" applyNumberFormat="1" applyFont="1" applyFill="1" applyBorder="1" applyAlignment="1">
      <alignment horizontal="right"/>
    </xf>
    <xf numFmtId="3" fontId="12" fillId="2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11" fillId="2" borderId="0" xfId="0" applyNumberFormat="1" applyFont="1" applyFill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5" fillId="2" borderId="0" xfId="0" applyNumberFormat="1" applyFont="1" applyFill="1"/>
    <xf numFmtId="0" fontId="5" fillId="2" borderId="2" xfId="0" applyFont="1" applyFill="1" applyBorder="1"/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5" fillId="3" borderId="0" xfId="0" applyFont="1" applyFill="1" applyAlignment="1">
      <alignment horizontal="left"/>
    </xf>
    <xf numFmtId="0" fontId="5" fillId="0" borderId="0" xfId="0" applyFont="1" applyProtection="1"/>
    <xf numFmtId="0" fontId="5" fillId="0" borderId="0" xfId="1" applyFont="1" applyFill="1" applyBorder="1" applyAlignment="1" applyProtection="1">
      <alignment horizontal="left" vertical="top"/>
    </xf>
    <xf numFmtId="0" fontId="5" fillId="0" borderId="0" xfId="0" applyFont="1" applyFill="1" applyBorder="1" applyProtection="1"/>
    <xf numFmtId="0" fontId="5" fillId="0" borderId="0" xfId="0" applyFont="1" applyProtection="1">
      <protection locked="0"/>
    </xf>
    <xf numFmtId="10" fontId="5" fillId="0" borderId="0" xfId="0" applyNumberFormat="1" applyFont="1" applyAlignment="1">
      <alignment horizontal="left"/>
    </xf>
    <xf numFmtId="10" fontId="5" fillId="0" borderId="0" xfId="0" applyNumberFormat="1" applyFont="1"/>
    <xf numFmtId="2" fontId="5" fillId="0" borderId="0" xfId="0" applyNumberFormat="1" applyFont="1"/>
    <xf numFmtId="3" fontId="17" fillId="0" borderId="0" xfId="0" applyNumberFormat="1" applyFont="1" applyBorder="1" applyAlignment="1">
      <alignment horizontal="right"/>
    </xf>
    <xf numFmtId="3" fontId="17" fillId="2" borderId="0" xfId="0" applyNumberFormat="1" applyFont="1" applyFill="1" applyBorder="1" applyAlignment="1">
      <alignment horizontal="right"/>
    </xf>
    <xf numFmtId="3" fontId="16" fillId="2" borderId="0" xfId="0" applyNumberFormat="1" applyFont="1" applyFill="1" applyAlignment="1">
      <alignment horizontal="right"/>
    </xf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10" xfId="0" applyNumberFormat="1" applyFont="1" applyBorder="1"/>
    <xf numFmtId="3" fontId="6" fillId="0" borderId="0" xfId="0" applyNumberFormat="1" applyFont="1"/>
    <xf numFmtId="3" fontId="6" fillId="3" borderId="0" xfId="0" applyNumberFormat="1" applyFont="1" applyFill="1"/>
    <xf numFmtId="3" fontId="5" fillId="0" borderId="2" xfId="0" applyNumberFormat="1" applyFont="1" applyBorder="1"/>
    <xf numFmtId="3" fontId="5" fillId="2" borderId="2" xfId="0" applyNumberFormat="1" applyFont="1" applyFill="1" applyBorder="1"/>
    <xf numFmtId="3" fontId="5" fillId="0" borderId="0" xfId="0" applyNumberFormat="1" applyFont="1" applyBorder="1"/>
    <xf numFmtId="3" fontId="17" fillId="0" borderId="0" xfId="0" applyNumberFormat="1" applyFont="1" applyBorder="1"/>
    <xf numFmtId="166" fontId="7" fillId="0" borderId="0" xfId="0" applyNumberFormat="1" applyFont="1" applyAlignment="1">
      <alignment horizontal="right"/>
    </xf>
    <xf numFmtId="0" fontId="14" fillId="0" borderId="0" xfId="0" applyFont="1" applyFill="1"/>
    <xf numFmtId="0" fontId="0" fillId="0" borderId="0" xfId="0"/>
    <xf numFmtId="0" fontId="5" fillId="0" borderId="0" xfId="0" applyFont="1" applyAlignment="1">
      <alignment horizontal="left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0" fontId="5" fillId="0" borderId="0" xfId="0" applyFont="1"/>
    <xf numFmtId="3" fontId="5" fillId="0" borderId="0" xfId="0" applyNumberFormat="1" applyFont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165" fontId="5" fillId="0" borderId="0" xfId="0" applyNumberFormat="1" applyFont="1" applyProtection="1">
      <protection locked="0"/>
    </xf>
    <xf numFmtId="0" fontId="5" fillId="0" borderId="0" xfId="0" applyFont="1" applyFill="1" applyBorder="1" applyAlignment="1">
      <alignment horizontal="left"/>
    </xf>
    <xf numFmtId="165" fontId="5" fillId="0" borderId="0" xfId="0" applyNumberFormat="1" applyFont="1"/>
    <xf numFmtId="0" fontId="5" fillId="0" borderId="0" xfId="0" applyFont="1" applyFill="1" applyBorder="1" applyAlignment="1" applyProtection="1">
      <alignment wrapText="1"/>
    </xf>
    <xf numFmtId="3" fontId="5" fillId="3" borderId="0" xfId="0" applyNumberFormat="1" applyFont="1" applyFill="1"/>
    <xf numFmtId="3" fontId="5" fillId="3" borderId="0" xfId="0" applyNumberFormat="1" applyFont="1" applyFill="1" applyAlignment="1">
      <alignment horizontal="left"/>
    </xf>
    <xf numFmtId="0" fontId="5" fillId="3" borderId="0" xfId="0" applyFont="1" applyFill="1"/>
    <xf numFmtId="10" fontId="5" fillId="3" borderId="0" xfId="0" applyNumberFormat="1" applyFont="1" applyFill="1" applyProtection="1">
      <protection locked="0"/>
    </xf>
    <xf numFmtId="2" fontId="5" fillId="3" borderId="0" xfId="0" applyNumberFormat="1" applyFont="1" applyFill="1" applyProtection="1">
      <protection locked="0"/>
    </xf>
    <xf numFmtId="2" fontId="5" fillId="0" borderId="0" xfId="0" applyNumberFormat="1" applyFont="1" applyProtection="1">
      <protection locked="0"/>
    </xf>
    <xf numFmtId="2" fontId="5" fillId="3" borderId="0" xfId="0" applyNumberFormat="1" applyFont="1" applyFill="1"/>
    <xf numFmtId="0" fontId="15" fillId="0" borderId="0" xfId="0" applyFont="1"/>
    <xf numFmtId="0" fontId="5" fillId="0" borderId="0" xfId="0" applyFont="1" applyFill="1" applyProtection="1"/>
    <xf numFmtId="166" fontId="5" fillId="0" borderId="0" xfId="0" applyNumberFormat="1" applyFont="1" applyFill="1" applyBorder="1" applyProtection="1"/>
    <xf numFmtId="0" fontId="13" fillId="0" borderId="0" xfId="0" applyFont="1" applyAlignment="1">
      <alignment horizontal="left"/>
    </xf>
    <xf numFmtId="0" fontId="14" fillId="0" borderId="0" xfId="1" applyFont="1" applyFill="1" applyBorder="1" applyAlignment="1" applyProtection="1">
      <alignment horizontal="left" vertical="top"/>
    </xf>
    <xf numFmtId="3" fontId="5" fillId="0" borderId="0" xfId="0" applyNumberFormat="1" applyFont="1" applyFill="1"/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0" xfId="0" applyFont="1"/>
    <xf numFmtId="2" fontId="5" fillId="3" borderId="0" xfId="0" applyNumberFormat="1" applyFont="1" applyFill="1" applyAlignment="1">
      <alignment horizontal="right"/>
    </xf>
    <xf numFmtId="3" fontId="5" fillId="0" borderId="0" xfId="0" applyNumberFormat="1" applyFont="1" applyFill="1" applyBorder="1"/>
    <xf numFmtId="166" fontId="7" fillId="2" borderId="0" xfId="0" applyNumberFormat="1" applyFont="1" applyFill="1" applyAlignment="1">
      <alignment horizontal="right"/>
    </xf>
    <xf numFmtId="3" fontId="20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20" fillId="2" borderId="0" xfId="0" applyNumberFormat="1" applyFont="1" applyFill="1" applyAlignment="1">
      <alignment horizontal="right"/>
    </xf>
    <xf numFmtId="3" fontId="20" fillId="0" borderId="0" xfId="0" applyNumberFormat="1" applyFont="1"/>
    <xf numFmtId="3" fontId="20" fillId="2" borderId="0" xfId="0" applyNumberFormat="1" applyFont="1" applyFill="1"/>
    <xf numFmtId="0" fontId="14" fillId="0" borderId="0" xfId="0" applyFont="1" applyFill="1" applyProtection="1"/>
    <xf numFmtId="0" fontId="5" fillId="0" borderId="0" xfId="1" applyFont="1" applyFill="1" applyBorder="1" applyAlignment="1" applyProtection="1">
      <alignment horizontal="left" vertical="top" wrapText="1"/>
    </xf>
    <xf numFmtId="0" fontId="5" fillId="0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3" fontId="5" fillId="0" borderId="2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6" fontId="17" fillId="0" borderId="0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/>
    <xf numFmtId="165" fontId="5" fillId="0" borderId="0" xfId="0" applyNumberFormat="1" applyFont="1" applyBorder="1"/>
    <xf numFmtId="0" fontId="0" fillId="0" borderId="0" xfId="0" applyFont="1" applyBorder="1"/>
    <xf numFmtId="3" fontId="5" fillId="4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Border="1"/>
    <xf numFmtId="3" fontId="23" fillId="0" borderId="0" xfId="0" applyNumberFormat="1" applyFont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3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/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167" fontId="5" fillId="0" borderId="0" xfId="0" applyNumberFormat="1" applyFont="1" applyFill="1" applyProtection="1"/>
    <xf numFmtId="0" fontId="5" fillId="0" borderId="0" xfId="1" applyNumberFormat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horizontal="left" vertical="top"/>
    </xf>
    <xf numFmtId="0" fontId="7" fillId="0" borderId="0" xfId="0" applyFont="1" applyFill="1" applyBorder="1"/>
    <xf numFmtId="0" fontId="5" fillId="0" borderId="2" xfId="1" applyNumberFormat="1" applyFont="1" applyFill="1" applyBorder="1" applyAlignment="1" applyProtection="1">
      <alignment horizontal="left" vertical="top"/>
    </xf>
    <xf numFmtId="166" fontId="5" fillId="0" borderId="13" xfId="0" applyNumberFormat="1" applyFont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166" fontId="5" fillId="0" borderId="13" xfId="0" applyNumberFormat="1" applyFont="1" applyFill="1" applyBorder="1" applyProtection="1"/>
    <xf numFmtId="3" fontId="5" fillId="4" borderId="1" xfId="0" applyNumberFormat="1" applyFont="1" applyFill="1" applyBorder="1" applyAlignment="1">
      <alignment horizontal="right"/>
    </xf>
    <xf numFmtId="3" fontId="5" fillId="2" borderId="0" xfId="0" applyNumberFormat="1" applyFont="1" applyFill="1" applyBorder="1"/>
    <xf numFmtId="0" fontId="7" fillId="0" borderId="0" xfId="0" applyFont="1" applyBorder="1" applyAlignment="1">
      <alignment horizontal="left"/>
    </xf>
    <xf numFmtId="3" fontId="5" fillId="4" borderId="0" xfId="0" applyNumberFormat="1" applyFont="1" applyFill="1" applyBorder="1"/>
    <xf numFmtId="164" fontId="17" fillId="0" borderId="0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left"/>
    </xf>
    <xf numFmtId="166" fontId="6" fillId="0" borderId="0" xfId="0" applyNumberFormat="1" applyFont="1" applyBorder="1" applyAlignment="1">
      <alignment horizontal="center"/>
    </xf>
    <xf numFmtId="3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/>
    <xf numFmtId="3" fontId="16" fillId="0" borderId="0" xfId="0" applyNumberFormat="1" applyFont="1" applyBorder="1"/>
    <xf numFmtId="3" fontId="16" fillId="2" borderId="0" xfId="0" applyNumberFormat="1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7" fillId="0" borderId="0" xfId="0" applyFont="1" applyBorder="1"/>
    <xf numFmtId="3" fontId="6" fillId="0" borderId="0" xfId="0" applyNumberFormat="1" applyFont="1" applyBorder="1"/>
    <xf numFmtId="3" fontId="12" fillId="0" borderId="0" xfId="0" applyNumberFormat="1" applyFont="1" applyBorder="1"/>
    <xf numFmtId="3" fontId="17" fillId="0" borderId="0" xfId="0" applyNumberFormat="1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16" xfId="0" applyFont="1" applyBorder="1"/>
    <xf numFmtId="3" fontId="6" fillId="0" borderId="0" xfId="0" applyNumberFormat="1" applyFont="1" applyBorder="1" applyAlignment="1">
      <alignment horizontal="center"/>
    </xf>
    <xf numFmtId="0" fontId="5" fillId="2" borderId="0" xfId="0" applyFont="1" applyFill="1" applyBorder="1"/>
    <xf numFmtId="10" fontId="5" fillId="0" borderId="0" xfId="0" applyNumberFormat="1" applyFont="1" applyBorder="1" applyAlignment="1">
      <alignment horizontal="left"/>
    </xf>
    <xf numFmtId="3" fontId="5" fillId="0" borderId="0" xfId="0" applyNumberFormat="1" applyFont="1" applyBorder="1" applyAlignment="1">
      <alignment horizontal="center"/>
    </xf>
    <xf numFmtId="3" fontId="23" fillId="0" borderId="0" xfId="0" applyNumberFormat="1" applyFont="1" applyBorder="1" applyAlignment="1">
      <alignment horizontal="right"/>
    </xf>
    <xf numFmtId="3" fontId="5" fillId="2" borderId="3" xfId="0" applyNumberFormat="1" applyFont="1" applyFill="1" applyBorder="1"/>
    <xf numFmtId="0" fontId="5" fillId="0" borderId="23" xfId="0" applyFont="1" applyBorder="1" applyAlignment="1">
      <alignment horizontal="left"/>
    </xf>
    <xf numFmtId="10" fontId="5" fillId="0" borderId="0" xfId="0" applyNumberFormat="1" applyFont="1" applyFill="1" applyProtection="1">
      <protection locked="0"/>
    </xf>
    <xf numFmtId="2" fontId="5" fillId="0" borderId="0" xfId="0" applyNumberFormat="1" applyFont="1" applyFill="1" applyProtection="1">
      <protection locked="0"/>
    </xf>
    <xf numFmtId="165" fontId="5" fillId="0" borderId="0" xfId="0" applyNumberFormat="1" applyFont="1" applyFill="1" applyProtection="1">
      <protection locked="0"/>
    </xf>
    <xf numFmtId="0" fontId="5" fillId="0" borderId="0" xfId="0" applyFont="1" applyFill="1" applyProtection="1">
      <protection locked="0"/>
    </xf>
    <xf numFmtId="166" fontId="7" fillId="0" borderId="23" xfId="0" applyNumberFormat="1" applyFont="1" applyBorder="1" applyAlignment="1">
      <alignment horizontal="center"/>
    </xf>
    <xf numFmtId="166" fontId="7" fillId="3" borderId="24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5" fillId="0" borderId="2" xfId="0" applyFont="1" applyFill="1" applyBorder="1" applyAlignment="1">
      <alignment horizontal="center"/>
    </xf>
    <xf numFmtId="166" fontId="17" fillId="3" borderId="0" xfId="0" applyNumberFormat="1" applyFont="1" applyFill="1" applyBorder="1" applyAlignment="1">
      <alignment horizontal="center"/>
    </xf>
    <xf numFmtId="166" fontId="17" fillId="3" borderId="1" xfId="0" applyNumberFormat="1" applyFont="1" applyFill="1" applyBorder="1" applyAlignment="1">
      <alignment horizontal="center"/>
    </xf>
    <xf numFmtId="3" fontId="17" fillId="3" borderId="0" xfId="0" applyNumberFormat="1" applyFont="1" applyFill="1" applyBorder="1" applyAlignment="1">
      <alignment horizontal="center"/>
    </xf>
    <xf numFmtId="3" fontId="17" fillId="3" borderId="5" xfId="0" applyNumberFormat="1" applyFont="1" applyFill="1" applyBorder="1" applyAlignment="1">
      <alignment horizontal="center"/>
    </xf>
    <xf numFmtId="3" fontId="17" fillId="3" borderId="1" xfId="0" applyNumberFormat="1" applyFont="1" applyFill="1" applyBorder="1" applyAlignment="1">
      <alignment horizontal="center"/>
    </xf>
    <xf numFmtId="3" fontId="17" fillId="3" borderId="6" xfId="0" applyNumberFormat="1" applyFont="1" applyFill="1" applyBorder="1" applyAlignment="1">
      <alignment horizontal="center"/>
    </xf>
    <xf numFmtId="3" fontId="5" fillId="3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3" fontId="6" fillId="4" borderId="8" xfId="0" applyNumberFormat="1" applyFont="1" applyFill="1" applyBorder="1" applyAlignment="1">
      <alignment horizontal="right"/>
    </xf>
    <xf numFmtId="10" fontId="5" fillId="4" borderId="0" xfId="0" applyNumberFormat="1" applyFont="1" applyFill="1" applyAlignment="1">
      <alignment horizontal="left"/>
    </xf>
    <xf numFmtId="0" fontId="27" fillId="0" borderId="0" xfId="0" applyFont="1" applyFill="1" applyAlignment="1">
      <alignment horizontal="right"/>
    </xf>
    <xf numFmtId="3" fontId="28" fillId="0" borderId="0" xfId="0" applyNumberFormat="1" applyFont="1" applyBorder="1" applyAlignment="1">
      <alignment horizontal="right" vertical="center"/>
    </xf>
    <xf numFmtId="3" fontId="28" fillId="0" borderId="2" xfId="0" applyNumberFormat="1" applyFont="1" applyFill="1" applyBorder="1" applyAlignment="1">
      <alignment horizontal="right" vertical="center"/>
    </xf>
    <xf numFmtId="3" fontId="28" fillId="0" borderId="0" xfId="0" applyNumberFormat="1" applyFont="1" applyFill="1" applyBorder="1" applyAlignment="1">
      <alignment horizontal="right"/>
    </xf>
    <xf numFmtId="3" fontId="28" fillId="0" borderId="2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3" fontId="12" fillId="0" borderId="2" xfId="0" applyNumberFormat="1" applyFont="1" applyFill="1" applyBorder="1" applyAlignment="1">
      <alignment horizontal="right"/>
    </xf>
    <xf numFmtId="3" fontId="28" fillId="0" borderId="0" xfId="0" applyNumberFormat="1" applyFont="1" applyBorder="1" applyAlignment="1">
      <alignment vertical="center"/>
    </xf>
    <xf numFmtId="3" fontId="28" fillId="2" borderId="2" xfId="0" applyNumberFormat="1" applyFont="1" applyFill="1" applyBorder="1" applyAlignment="1">
      <alignment horizontal="right" vertical="center"/>
    </xf>
    <xf numFmtId="3" fontId="28" fillId="0" borderId="2" xfId="0" applyNumberFormat="1" applyFont="1" applyBorder="1" applyAlignment="1">
      <alignment horizontal="right" vertical="center"/>
    </xf>
    <xf numFmtId="3" fontId="28" fillId="0" borderId="2" xfId="0" applyNumberFormat="1" applyFont="1" applyBorder="1" applyAlignment="1">
      <alignment vertical="center"/>
    </xf>
    <xf numFmtId="3" fontId="28" fillId="2" borderId="2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horizontal="right" vertical="center"/>
    </xf>
    <xf numFmtId="3" fontId="28" fillId="0" borderId="0" xfId="0" applyNumberFormat="1" applyFont="1" applyFill="1" applyBorder="1" applyAlignment="1">
      <alignment vertical="center"/>
    </xf>
    <xf numFmtId="166" fontId="7" fillId="0" borderId="23" xfId="0" applyNumberFormat="1" applyFont="1" applyFill="1" applyBorder="1" applyAlignment="1">
      <alignment horizontal="center"/>
    </xf>
    <xf numFmtId="10" fontId="5" fillId="4" borderId="0" xfId="0" applyNumberFormat="1" applyFont="1" applyFill="1" applyBorder="1" applyAlignment="1">
      <alignment horizontal="left"/>
    </xf>
    <xf numFmtId="3" fontId="6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right"/>
    </xf>
    <xf numFmtId="3" fontId="12" fillId="2" borderId="0" xfId="0" applyNumberFormat="1" applyFont="1" applyFill="1" applyBorder="1"/>
    <xf numFmtId="3" fontId="30" fillId="0" borderId="0" xfId="0" applyNumberFormat="1" applyFont="1" applyBorder="1" applyAlignment="1">
      <alignment horizontal="right" vertical="center"/>
    </xf>
    <xf numFmtId="0" fontId="25" fillId="0" borderId="11" xfId="0" applyFont="1" applyBorder="1" applyProtection="1"/>
    <xf numFmtId="0" fontId="6" fillId="0" borderId="2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3" fontId="28" fillId="0" borderId="0" xfId="0" applyNumberFormat="1" applyFont="1" applyBorder="1" applyAlignment="1">
      <alignment horizontal="right"/>
    </xf>
    <xf numFmtId="3" fontId="28" fillId="0" borderId="2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3" fontId="28" fillId="0" borderId="0" xfId="0" applyNumberFormat="1" applyFont="1" applyBorder="1"/>
    <xf numFmtId="3" fontId="28" fillId="0" borderId="2" xfId="0" applyNumberFormat="1" applyFont="1" applyBorder="1"/>
    <xf numFmtId="3" fontId="28" fillId="2" borderId="2" xfId="0" applyNumberFormat="1" applyFont="1" applyFill="1" applyBorder="1"/>
    <xf numFmtId="3" fontId="25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13" fillId="0" borderId="15" xfId="0" applyNumberFormat="1" applyFont="1" applyBorder="1" applyAlignment="1">
      <alignment horizontal="left"/>
    </xf>
    <xf numFmtId="2" fontId="5" fillId="0" borderId="16" xfId="0" applyNumberFormat="1" applyFont="1" applyFill="1" applyBorder="1"/>
    <xf numFmtId="165" fontId="5" fillId="0" borderId="16" xfId="0" applyNumberFormat="1" applyFont="1" applyBorder="1"/>
    <xf numFmtId="0" fontId="5" fillId="0" borderId="17" xfId="0" applyFont="1" applyBorder="1"/>
    <xf numFmtId="3" fontId="25" fillId="0" borderId="21" xfId="0" applyNumberFormat="1" applyFont="1" applyBorder="1" applyAlignment="1">
      <alignment horizontal="center"/>
    </xf>
    <xf numFmtId="2" fontId="25" fillId="0" borderId="0" xfId="0" applyNumberFormat="1" applyFont="1" applyBorder="1" applyAlignment="1">
      <alignment horizontal="center"/>
    </xf>
    <xf numFmtId="0" fontId="25" fillId="0" borderId="0" xfId="0" applyFont="1" applyBorder="1"/>
    <xf numFmtId="0" fontId="26" fillId="0" borderId="0" xfId="0" applyFont="1" applyBorder="1"/>
    <xf numFmtId="0" fontId="25" fillId="0" borderId="0" xfId="0" applyFont="1" applyBorder="1" applyAlignment="1">
      <alignment horizontal="right"/>
    </xf>
    <xf numFmtId="0" fontId="0" fillId="0" borderId="0" xfId="0" applyBorder="1"/>
    <xf numFmtId="0" fontId="0" fillId="0" borderId="22" xfId="0" applyBorder="1"/>
    <xf numFmtId="3" fontId="6" fillId="0" borderId="21" xfId="0" applyNumberFormat="1" applyFont="1" applyBorder="1"/>
    <xf numFmtId="3" fontId="6" fillId="4" borderId="21" xfId="0" applyNumberFormat="1" applyFont="1" applyFill="1" applyBorder="1" applyProtection="1">
      <protection locked="0"/>
    </xf>
    <xf numFmtId="2" fontId="6" fillId="4" borderId="0" xfId="0" applyNumberFormat="1" applyFont="1" applyFill="1" applyBorder="1" applyAlignment="1" applyProtection="1">
      <alignment horizontal="right"/>
      <protection locked="0"/>
    </xf>
    <xf numFmtId="0" fontId="24" fillId="4" borderId="0" xfId="0" applyFont="1" applyFill="1" applyBorder="1" applyAlignment="1">
      <alignment horizontal="center"/>
    </xf>
    <xf numFmtId="9" fontId="5" fillId="4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6" fontId="17" fillId="0" borderId="0" xfId="0" applyNumberFormat="1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23" fillId="0" borderId="0" xfId="0" applyFont="1" applyBorder="1" applyAlignment="1">
      <alignment horizontal="left"/>
    </xf>
    <xf numFmtId="3" fontId="31" fillId="0" borderId="0" xfId="0" applyNumberFormat="1" applyFont="1" applyBorder="1" applyAlignment="1">
      <alignment horizontal="center" vertical="center"/>
    </xf>
    <xf numFmtId="0" fontId="5" fillId="5" borderId="0" xfId="0" applyFont="1" applyFill="1" applyAlignment="1">
      <alignment horizontal="left"/>
    </xf>
    <xf numFmtId="3" fontId="5" fillId="5" borderId="0" xfId="0" applyNumberFormat="1" applyFont="1" applyFill="1" applyAlignment="1">
      <alignment horizontal="right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7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3" fontId="9" fillId="0" borderId="0" xfId="0" applyNumberFormat="1" applyFont="1" applyAlignment="1">
      <alignment vertical="center"/>
    </xf>
    <xf numFmtId="0" fontId="32" fillId="0" borderId="0" xfId="0" applyFont="1" applyAlignment="1"/>
    <xf numFmtId="0" fontId="33" fillId="0" borderId="0" xfId="0" applyFont="1"/>
    <xf numFmtId="3" fontId="32" fillId="0" borderId="0" xfId="0" applyNumberFormat="1" applyFont="1"/>
    <xf numFmtId="0" fontId="34" fillId="0" borderId="1" xfId="0" applyFont="1" applyBorder="1" applyAlignment="1">
      <alignment horizontal="center"/>
    </xf>
    <xf numFmtId="3" fontId="29" fillId="0" borderId="3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right"/>
    </xf>
    <xf numFmtId="0" fontId="6" fillId="0" borderId="5" xfId="0" applyFont="1" applyBorder="1"/>
    <xf numFmtId="0" fontId="5" fillId="0" borderId="5" xfId="0" applyFont="1" applyBorder="1"/>
    <xf numFmtId="3" fontId="28" fillId="0" borderId="3" xfId="0" applyNumberFormat="1" applyFont="1" applyFill="1" applyBorder="1" applyAlignment="1">
      <alignment horizontal="right" vertical="center"/>
    </xf>
    <xf numFmtId="0" fontId="5" fillId="0" borderId="25" xfId="0" applyFont="1" applyBorder="1" applyAlignment="1">
      <alignment horizontal="left"/>
    </xf>
    <xf numFmtId="3" fontId="7" fillId="0" borderId="3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166" fontId="17" fillId="3" borderId="2" xfId="0" applyNumberFormat="1" applyFont="1" applyFill="1" applyBorder="1" applyAlignment="1">
      <alignment horizontal="center"/>
    </xf>
    <xf numFmtId="3" fontId="17" fillId="3" borderId="2" xfId="0" applyNumberFormat="1" applyFont="1" applyFill="1" applyBorder="1" applyAlignment="1">
      <alignment horizontal="center"/>
    </xf>
    <xf numFmtId="3" fontId="17" fillId="3" borderId="12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right"/>
    </xf>
    <xf numFmtId="3" fontId="28" fillId="0" borderId="3" xfId="0" applyNumberFormat="1" applyFont="1" applyBorder="1"/>
    <xf numFmtId="3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10" fontId="5" fillId="0" borderId="26" xfId="0" applyNumberFormat="1" applyFont="1" applyBorder="1" applyAlignment="1">
      <alignment horizontal="left"/>
    </xf>
    <xf numFmtId="9" fontId="7" fillId="3" borderId="27" xfId="0" applyNumberFormat="1" applyFont="1" applyFill="1" applyBorder="1" applyAlignment="1">
      <alignment horizontal="center"/>
    </xf>
    <xf numFmtId="166" fontId="5" fillId="0" borderId="13" xfId="0" applyNumberFormat="1" applyFont="1" applyBorder="1"/>
    <xf numFmtId="3" fontId="5" fillId="0" borderId="5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166" fontId="5" fillId="0" borderId="14" xfId="0" applyNumberFormat="1" applyFont="1" applyBorder="1"/>
    <xf numFmtId="2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3" fontId="12" fillId="0" borderId="3" xfId="0" applyNumberFormat="1" applyFont="1" applyBorder="1"/>
    <xf numFmtId="0" fontId="17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166" fontId="6" fillId="3" borderId="0" xfId="0" applyNumberFormat="1" applyFont="1" applyFill="1" applyBorder="1" applyAlignment="1">
      <alignment horizontal="center"/>
    </xf>
    <xf numFmtId="3" fontId="17" fillId="3" borderId="0" xfId="0" applyNumberFormat="1" applyFont="1" applyFill="1" applyBorder="1"/>
    <xf numFmtId="3" fontId="17" fillId="3" borderId="0" xfId="0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vertical="top"/>
    </xf>
    <xf numFmtId="0" fontId="5" fillId="0" borderId="0" xfId="0" applyFont="1" applyAlignment="1"/>
    <xf numFmtId="3" fontId="5" fillId="5" borderId="0" xfId="0" applyNumberFormat="1" applyFont="1" applyFill="1"/>
    <xf numFmtId="0" fontId="36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3" fontId="33" fillId="0" borderId="0" xfId="0" applyNumberFormat="1" applyFont="1"/>
    <xf numFmtId="3" fontId="33" fillId="0" borderId="0" xfId="0" applyNumberFormat="1" applyFont="1" applyAlignment="1">
      <alignment horizontal="right"/>
    </xf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26" fillId="0" borderId="0" xfId="0" applyFont="1"/>
    <xf numFmtId="0" fontId="33" fillId="0" borderId="0" xfId="0" applyFont="1" applyAlignment="1">
      <alignment horizontal="center"/>
    </xf>
    <xf numFmtId="165" fontId="33" fillId="0" borderId="0" xfId="0" applyNumberFormat="1" applyFont="1"/>
    <xf numFmtId="2" fontId="33" fillId="0" borderId="0" xfId="0" applyNumberFormat="1" applyFont="1"/>
    <xf numFmtId="0" fontId="32" fillId="0" borderId="0" xfId="0" applyFont="1"/>
    <xf numFmtId="3" fontId="1" fillId="4" borderId="0" xfId="0" applyNumberFormat="1" applyFont="1" applyFill="1" applyBorder="1" applyAlignment="1">
      <alignment horizontal="right"/>
    </xf>
    <xf numFmtId="3" fontId="1" fillId="4" borderId="0" xfId="0" applyNumberFormat="1" applyFont="1" applyFill="1" applyBorder="1"/>
    <xf numFmtId="3" fontId="1" fillId="4" borderId="2" xfId="0" applyNumberFormat="1" applyFont="1" applyFill="1" applyBorder="1" applyAlignment="1">
      <alignment horizontal="right"/>
    </xf>
    <xf numFmtId="3" fontId="1" fillId="3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6" fillId="4" borderId="18" xfId="0" applyNumberFormat="1" applyFont="1" applyFill="1" applyBorder="1" applyProtection="1">
      <protection locked="0"/>
    </xf>
    <xf numFmtId="2" fontId="6" fillId="4" borderId="19" xfId="0" applyNumberFormat="1" applyFont="1" applyFill="1" applyBorder="1" applyAlignment="1" applyProtection="1">
      <alignment horizontal="right"/>
      <protection locked="0"/>
    </xf>
    <xf numFmtId="3" fontId="6" fillId="4" borderId="28" xfId="0" applyNumberFormat="1" applyFont="1" applyFill="1" applyBorder="1" applyAlignment="1" applyProtection="1">
      <alignment horizontal="right"/>
      <protection locked="0"/>
    </xf>
    <xf numFmtId="10" fontId="5" fillId="4" borderId="19" xfId="0" applyNumberFormat="1" applyFont="1" applyFill="1" applyBorder="1" applyAlignment="1" applyProtection="1">
      <alignment horizontal="center"/>
      <protection locked="0"/>
    </xf>
    <xf numFmtId="9" fontId="5" fillId="4" borderId="19" xfId="0" applyNumberFormat="1" applyFont="1" applyFill="1" applyBorder="1" applyProtection="1">
      <protection locked="0"/>
    </xf>
    <xf numFmtId="165" fontId="5" fillId="0" borderId="19" xfId="0" applyNumberFormat="1" applyFont="1" applyBorder="1" applyProtection="1">
      <protection locked="0"/>
    </xf>
    <xf numFmtId="0" fontId="5" fillId="0" borderId="19" xfId="0" applyFont="1" applyBorder="1" applyProtection="1">
      <protection locked="0"/>
    </xf>
    <xf numFmtId="10" fontId="5" fillId="0" borderId="19" xfId="0" applyNumberFormat="1" applyFont="1" applyFill="1" applyBorder="1" applyProtection="1">
      <protection locked="0"/>
    </xf>
    <xf numFmtId="2" fontId="5" fillId="0" borderId="20" xfId="0" applyNumberFormat="1" applyFont="1" applyFill="1" applyBorder="1" applyProtection="1">
      <protection locked="0"/>
    </xf>
    <xf numFmtId="3" fontId="5" fillId="0" borderId="0" xfId="0" applyNumberFormat="1" applyFont="1" applyAlignment="1">
      <alignment wrapText="1"/>
    </xf>
    <xf numFmtId="0" fontId="27" fillId="0" borderId="0" xfId="0" applyFont="1"/>
    <xf numFmtId="14" fontId="5" fillId="3" borderId="0" xfId="0" applyNumberFormat="1" applyFont="1" applyFill="1" applyAlignment="1">
      <alignment horizontal="left"/>
    </xf>
    <xf numFmtId="0" fontId="7" fillId="0" borderId="0" xfId="0" applyFont="1" applyAlignment="1">
      <alignment horizontal="center"/>
    </xf>
    <xf numFmtId="3" fontId="5" fillId="3" borderId="0" xfId="0" applyNumberFormat="1" applyFont="1" applyFill="1" applyAlignment="1">
      <alignment horizontal="left" vertical="top" wrapText="1"/>
    </xf>
    <xf numFmtId="3" fontId="5" fillId="0" borderId="0" xfId="0" applyNumberFormat="1" applyFont="1" applyFill="1" applyAlignment="1">
      <alignment horizontal="left"/>
    </xf>
  </cellXfs>
  <cellStyles count="7">
    <cellStyle name="Hyperlink 2" xfId="3" xr:uid="{00000000-0005-0000-0000-000000000000}"/>
    <cellStyle name="Hyperlink 2 2" xfId="4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4" xfId="5" xr:uid="{00000000-0005-0000-0000-000005000000}"/>
    <cellStyle name="Normal 5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2104162</xdr:colOff>
      <xdr:row>19</xdr:row>
      <xdr:rowOff>112568</xdr:rowOff>
    </xdr:from>
    <xdr:to>
      <xdr:col>34</xdr:col>
      <xdr:colOff>285750</xdr:colOff>
      <xdr:row>19</xdr:row>
      <xdr:rowOff>112569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11213526" y="3714750"/>
          <a:ext cx="1099701" cy="1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BP390"/>
  <sheetViews>
    <sheetView tabSelected="1" topLeftCell="B1" zoomScale="110" zoomScaleNormal="110" workbookViewId="0">
      <selection activeCell="AN11" sqref="AN11"/>
    </sheetView>
  </sheetViews>
  <sheetFormatPr defaultColWidth="11" defaultRowHeight="15.5" outlineLevelRow="1" x14ac:dyDescent="0.35"/>
  <cols>
    <col min="1" max="1" width="24.08203125" style="65" hidden="1" customWidth="1"/>
    <col min="2" max="2" width="5.5" style="65" customWidth="1"/>
    <col min="3" max="3" width="2.5" style="65" customWidth="1"/>
    <col min="4" max="4" width="19.5" style="65" customWidth="1"/>
    <col min="5" max="5" width="10.75" style="65" customWidth="1"/>
    <col min="6" max="6" width="10.75" style="66" customWidth="1"/>
    <col min="7" max="7" width="12.5" style="66" customWidth="1"/>
    <col min="8" max="8" width="14.08203125" style="67" customWidth="1"/>
    <col min="9" max="9" width="1.58203125" style="67" customWidth="1"/>
    <col min="10" max="10" width="11.58203125" style="67" customWidth="1"/>
    <col min="11" max="11" width="1.58203125" style="67" customWidth="1"/>
    <col min="12" max="12" width="11" style="67" hidden="1" customWidth="1"/>
    <col min="13" max="13" width="1.58203125" style="67" hidden="1" customWidth="1"/>
    <col min="14" max="14" width="11.58203125" style="67" customWidth="1"/>
    <col min="15" max="15" width="1.58203125" style="68" customWidth="1"/>
    <col min="16" max="16" width="11" style="67" hidden="1" customWidth="1"/>
    <col min="17" max="17" width="1.58203125" style="68" hidden="1" customWidth="1"/>
    <col min="18" max="18" width="11.58203125" style="68" customWidth="1"/>
    <col min="19" max="19" width="1.58203125" style="68" customWidth="1"/>
    <col min="20" max="20" width="11" style="68" hidden="1" customWidth="1"/>
    <col min="21" max="21" width="1.58203125" style="68" hidden="1" customWidth="1"/>
    <col min="22" max="22" width="11" style="68" customWidth="1"/>
    <col min="23" max="23" width="1.75" style="68" customWidth="1"/>
    <col min="24" max="24" width="11" style="68" hidden="1" customWidth="1"/>
    <col min="25" max="25" width="1.58203125" style="68" hidden="1" customWidth="1"/>
    <col min="26" max="26" width="11" style="68" hidden="1" customWidth="1"/>
    <col min="27" max="27" width="1.58203125" style="68" hidden="1" customWidth="1"/>
    <col min="28" max="28" width="11" style="68" hidden="1" customWidth="1"/>
    <col min="29" max="29" width="2" style="68" customWidth="1"/>
    <col min="30" max="30" width="11.58203125" style="2" customWidth="1"/>
    <col min="31" max="31" width="2.08203125" style="26" customWidth="1"/>
    <col min="32" max="32" width="11" style="2" hidden="1" customWidth="1"/>
    <col min="33" max="33" width="13.5" style="68" hidden="1" customWidth="1"/>
    <col min="34" max="34" width="38.25" style="68" customWidth="1"/>
    <col min="35" max="35" width="4.58203125" style="68" customWidth="1"/>
    <col min="36" max="36" width="12.08203125" style="56" customWidth="1"/>
    <col min="37" max="37" width="9.08203125" style="49" customWidth="1"/>
    <col min="38" max="38" width="10.83203125" style="13" customWidth="1"/>
    <col min="39" max="39" width="7.33203125" style="68" customWidth="1"/>
    <col min="40" max="40" width="6.58203125" style="68" customWidth="1"/>
    <col min="41" max="41" width="6.58203125" style="74" customWidth="1"/>
    <col min="42" max="42" width="1.83203125" style="68" customWidth="1"/>
    <col min="43" max="43" width="7.33203125" style="68" customWidth="1"/>
    <col min="44" max="44" width="6.58203125" style="68" customWidth="1"/>
    <col min="45" max="45" width="6.58203125" style="74" customWidth="1"/>
    <col min="46" max="46" width="1.83203125" style="68" customWidth="1"/>
    <col min="47" max="47" width="7.33203125" style="68" customWidth="1"/>
    <col min="48" max="48" width="6.58203125" style="68" customWidth="1"/>
    <col min="49" max="49" width="6.58203125" style="74" customWidth="1"/>
    <col min="50" max="50" width="1.58203125" style="68" customWidth="1"/>
    <col min="51" max="51" width="7.33203125" style="68" customWidth="1"/>
    <col min="52" max="52" width="6.08203125" style="68" customWidth="1"/>
    <col min="53" max="53" width="6.08203125" style="74" customWidth="1"/>
    <col min="54" max="54" width="1.83203125" style="68" customWidth="1"/>
    <col min="55" max="55" width="7.33203125" style="68" customWidth="1"/>
    <col min="56" max="56" width="6.08203125" style="68" customWidth="1"/>
    <col min="57" max="57" width="6.08203125" style="74" customWidth="1"/>
    <col min="58" max="58" width="1.58203125" style="49" customWidth="1"/>
    <col min="59" max="59" width="11" style="68"/>
    <col min="60" max="68" width="11" style="64"/>
    <col min="69" max="16384" width="11" style="68"/>
  </cols>
  <sheetData>
    <row r="1" spans="1:68" x14ac:dyDescent="0.35">
      <c r="B1" s="65" t="s">
        <v>14</v>
      </c>
      <c r="E1" s="42"/>
      <c r="F1" s="76"/>
      <c r="G1" s="76"/>
      <c r="I1" s="1"/>
    </row>
    <row r="2" spans="1:68" x14ac:dyDescent="0.35">
      <c r="B2" s="65" t="s">
        <v>66</v>
      </c>
      <c r="E2" s="42"/>
      <c r="F2" s="76"/>
      <c r="G2" s="76"/>
      <c r="H2" s="4"/>
    </row>
    <row r="3" spans="1:68" x14ac:dyDescent="0.35">
      <c r="B3" s="65" t="s">
        <v>97</v>
      </c>
      <c r="E3" s="317"/>
      <c r="F3" s="317"/>
      <c r="G3" s="317"/>
    </row>
    <row r="4" spans="1:68" x14ac:dyDescent="0.35">
      <c r="E4" s="92"/>
      <c r="F4" s="88"/>
      <c r="G4" s="88"/>
    </row>
    <row r="5" spans="1:68" x14ac:dyDescent="0.35">
      <c r="B5" s="290" t="s">
        <v>183</v>
      </c>
      <c r="AJ5"/>
      <c r="AK5"/>
    </row>
    <row r="6" spans="1:68" s="247" customFormat="1" ht="13" x14ac:dyDescent="0.3">
      <c r="A6" s="291"/>
      <c r="B6" s="291"/>
      <c r="C6" s="291"/>
      <c r="D6" s="291"/>
      <c r="E6" s="291"/>
      <c r="F6" s="292"/>
      <c r="G6" s="292"/>
      <c r="H6" s="293"/>
      <c r="I6" s="293"/>
      <c r="J6" s="293"/>
      <c r="K6" s="293"/>
      <c r="L6" s="293"/>
      <c r="M6" s="293"/>
      <c r="N6" s="293"/>
      <c r="P6" s="293"/>
      <c r="AD6" s="294"/>
      <c r="AE6" s="295"/>
      <c r="AF6" s="294"/>
      <c r="AJ6" s="296"/>
      <c r="AK6" s="296"/>
      <c r="AL6" s="297"/>
      <c r="AO6" s="298"/>
      <c r="AS6" s="298"/>
      <c r="AW6" s="298"/>
      <c r="BA6" s="298"/>
      <c r="BE6" s="298"/>
      <c r="BF6" s="299"/>
      <c r="BH6" s="296"/>
      <c r="BI6" s="296"/>
      <c r="BJ6" s="296"/>
      <c r="BK6" s="296"/>
      <c r="BL6" s="296"/>
      <c r="BM6" s="296"/>
      <c r="BN6" s="296"/>
      <c r="BO6" s="296"/>
      <c r="BP6" s="296"/>
    </row>
    <row r="7" spans="1:68" x14ac:dyDescent="0.35">
      <c r="B7" s="239" t="s">
        <v>141</v>
      </c>
      <c r="C7" s="239"/>
      <c r="D7" s="239"/>
      <c r="E7" s="239"/>
      <c r="F7" s="289"/>
      <c r="G7" s="289"/>
      <c r="H7" s="240"/>
      <c r="I7" s="240"/>
      <c r="J7" s="240"/>
      <c r="K7" s="240"/>
      <c r="L7" s="240"/>
      <c r="M7" s="240"/>
      <c r="N7" s="268"/>
      <c r="O7" s="22"/>
      <c r="P7" s="268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69"/>
      <c r="AE7" s="270"/>
      <c r="AF7" s="242"/>
      <c r="AG7" s="241"/>
      <c r="AH7" s="22"/>
      <c r="AJ7" s="64"/>
      <c r="AK7" s="64"/>
    </row>
    <row r="8" spans="1:68" x14ac:dyDescent="0.35">
      <c r="B8" s="105"/>
      <c r="F8" s="3"/>
      <c r="G8" s="3"/>
      <c r="AJ8" s="64"/>
      <c r="AK8" s="64"/>
    </row>
    <row r="9" spans="1:68" x14ac:dyDescent="0.35">
      <c r="B9" s="318" t="s">
        <v>145</v>
      </c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J9"/>
      <c r="AK9"/>
    </row>
    <row r="10" spans="1:68" ht="13.5" customHeight="1" x14ac:dyDescent="0.35">
      <c r="B10" s="105"/>
      <c r="F10" s="3"/>
      <c r="G10" s="3"/>
      <c r="AJ10" s="198" t="s">
        <v>43</v>
      </c>
      <c r="AK10" s="199" t="s">
        <v>184</v>
      </c>
    </row>
    <row r="11" spans="1:68" x14ac:dyDescent="0.35">
      <c r="B11" s="65" t="s">
        <v>124</v>
      </c>
      <c r="E11" s="77"/>
      <c r="F11" s="77"/>
      <c r="G11" s="77"/>
      <c r="J11" s="65" t="s">
        <v>12</v>
      </c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J11" s="53" t="s">
        <v>48</v>
      </c>
      <c r="AK11" s="24">
        <v>2.2499999999999999E-2</v>
      </c>
    </row>
    <row r="12" spans="1:68" x14ac:dyDescent="0.35">
      <c r="B12" s="65" t="s">
        <v>151</v>
      </c>
      <c r="E12" s="77"/>
      <c r="F12" s="77"/>
      <c r="G12" s="77"/>
      <c r="I12" s="20"/>
      <c r="J12" s="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20"/>
      <c r="AJ12" s="54" t="s">
        <v>3</v>
      </c>
      <c r="AK12" s="24">
        <v>0.02</v>
      </c>
      <c r="AL12" s="8" t="s">
        <v>191</v>
      </c>
    </row>
    <row r="13" spans="1:68" x14ac:dyDescent="0.35">
      <c r="E13" s="42"/>
      <c r="F13" s="77"/>
      <c r="G13" s="77"/>
      <c r="I13" s="20"/>
      <c r="J13" s="4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20"/>
      <c r="AJ13" s="54" t="s">
        <v>44</v>
      </c>
      <c r="AK13" s="24">
        <v>2.2499999999999999E-2</v>
      </c>
    </row>
    <row r="14" spans="1:68" ht="18.5" x14ac:dyDescent="0.45">
      <c r="B14" s="68"/>
      <c r="C14" s="68"/>
      <c r="D14" s="68"/>
      <c r="E14" s="68"/>
      <c r="I14" s="20"/>
      <c r="J14" s="4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0"/>
      <c r="AH14" s="249" t="s">
        <v>138</v>
      </c>
      <c r="AJ14" s="55" t="s">
        <v>16</v>
      </c>
      <c r="AK14" s="25">
        <v>2.7E-2</v>
      </c>
    </row>
    <row r="15" spans="1:68" x14ac:dyDescent="0.35">
      <c r="I15" s="4"/>
      <c r="J15" s="4" t="s">
        <v>10</v>
      </c>
      <c r="K15" s="77" t="s">
        <v>189</v>
      </c>
      <c r="L15" s="77"/>
      <c r="M15" s="77"/>
      <c r="N15" s="77"/>
      <c r="O15" s="78"/>
      <c r="P15" s="77"/>
      <c r="Q15" s="78"/>
      <c r="R15" s="78"/>
      <c r="AH15" s="288" t="s">
        <v>172</v>
      </c>
      <c r="AJ15" s="14" t="s">
        <v>79</v>
      </c>
      <c r="AK15" s="82">
        <v>3</v>
      </c>
    </row>
    <row r="16" spans="1:68" ht="16" thickBot="1" x14ac:dyDescent="0.4">
      <c r="L16" s="27" t="s">
        <v>45</v>
      </c>
      <c r="P16" s="27" t="s">
        <v>45</v>
      </c>
      <c r="T16" s="27" t="s">
        <v>45</v>
      </c>
      <c r="X16" s="27" t="s">
        <v>45</v>
      </c>
      <c r="AB16" s="27" t="s">
        <v>45</v>
      </c>
      <c r="AF16" s="27" t="s">
        <v>45</v>
      </c>
      <c r="AG16" s="91" t="s">
        <v>46</v>
      </c>
      <c r="AH16" s="68" t="s">
        <v>171</v>
      </c>
      <c r="AJ16" s="14"/>
      <c r="AK16" s="94"/>
    </row>
    <row r="17" spans="1:59" ht="16" thickTop="1" x14ac:dyDescent="0.35">
      <c r="H17" s="21"/>
      <c r="J17" s="89" t="s">
        <v>0</v>
      </c>
      <c r="K17" s="89"/>
      <c r="L17" s="27" t="s">
        <v>0</v>
      </c>
      <c r="M17" s="89"/>
      <c r="N17" s="89" t="s">
        <v>1</v>
      </c>
      <c r="O17" s="12"/>
      <c r="P17" s="27" t="s">
        <v>1</v>
      </c>
      <c r="Q17" s="12"/>
      <c r="R17" s="89" t="s">
        <v>13</v>
      </c>
      <c r="S17" s="13"/>
      <c r="T17" s="27" t="s">
        <v>13</v>
      </c>
      <c r="U17" s="13"/>
      <c r="V17" s="89" t="s">
        <v>21</v>
      </c>
      <c r="W17" s="13"/>
      <c r="X17" s="27" t="s">
        <v>21</v>
      </c>
      <c r="Y17" s="13"/>
      <c r="Z17" s="89" t="s">
        <v>32</v>
      </c>
      <c r="AA17" s="13"/>
      <c r="AB17" s="27" t="s">
        <v>32</v>
      </c>
      <c r="AC17" s="13"/>
      <c r="AD17" s="90" t="s">
        <v>15</v>
      </c>
      <c r="AE17" s="39"/>
      <c r="AF17" s="36" t="s">
        <v>15</v>
      </c>
      <c r="AG17" s="91" t="s">
        <v>47</v>
      </c>
      <c r="AH17" s="300" t="s">
        <v>174</v>
      </c>
      <c r="AJ17" s="215" t="s">
        <v>186</v>
      </c>
      <c r="AK17" s="216"/>
      <c r="AL17" s="154"/>
      <c r="AM17" s="155"/>
      <c r="AN17" s="155"/>
      <c r="AO17" s="217"/>
      <c r="AP17" s="155"/>
      <c r="AQ17" s="155"/>
      <c r="AR17" s="218"/>
      <c r="AS17"/>
      <c r="AT17"/>
      <c r="AU17"/>
      <c r="AV17"/>
    </row>
    <row r="18" spans="1:59" x14ac:dyDescent="0.35">
      <c r="A18" s="42" t="s">
        <v>115</v>
      </c>
      <c r="B18" s="6"/>
      <c r="C18" s="139" t="s">
        <v>113</v>
      </c>
      <c r="D18" s="108"/>
      <c r="E18" s="108"/>
      <c r="F18" s="60"/>
      <c r="G18" s="60"/>
      <c r="H18" s="69"/>
      <c r="I18" s="40"/>
      <c r="J18" s="234"/>
      <c r="K18" s="69"/>
      <c r="L18" s="71"/>
      <c r="M18" s="69"/>
      <c r="N18" s="234"/>
      <c r="O18" s="111"/>
      <c r="P18" s="235"/>
      <c r="Q18" s="111"/>
      <c r="R18" s="234"/>
      <c r="S18" s="9"/>
      <c r="T18" s="157"/>
      <c r="U18" s="9"/>
      <c r="V18" s="234"/>
      <c r="W18" s="9"/>
      <c r="X18" s="157"/>
      <c r="Y18" s="9"/>
      <c r="Z18" s="69"/>
      <c r="AA18" s="9"/>
      <c r="AB18" s="157"/>
      <c r="AC18" s="9"/>
      <c r="AD18" s="26"/>
      <c r="AF18" s="37"/>
      <c r="AH18" s="15"/>
      <c r="AI18" s="182"/>
      <c r="AJ18" s="219" t="s">
        <v>119</v>
      </c>
      <c r="AK18" s="220" t="s">
        <v>51</v>
      </c>
      <c r="AL18" s="221" t="s">
        <v>118</v>
      </c>
      <c r="AM18" s="222"/>
      <c r="AN18" s="223" t="s">
        <v>122</v>
      </c>
      <c r="AO18" s="224"/>
      <c r="AP18" s="224"/>
      <c r="AQ18" s="224"/>
      <c r="AR18" s="225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</row>
    <row r="19" spans="1:59" hidden="1" x14ac:dyDescent="0.35">
      <c r="A19" s="42"/>
      <c r="B19" s="6"/>
      <c r="C19" s="108"/>
      <c r="D19" s="108"/>
      <c r="E19" s="108"/>
      <c r="F19" s="60"/>
      <c r="G19" s="60"/>
      <c r="H19" s="156"/>
      <c r="I19" s="40"/>
      <c r="J19" s="69"/>
      <c r="K19" s="69"/>
      <c r="L19" s="71"/>
      <c r="M19" s="69"/>
      <c r="N19" s="69"/>
      <c r="O19" s="60"/>
      <c r="P19" s="71"/>
      <c r="Q19" s="60"/>
      <c r="R19" s="60"/>
      <c r="S19" s="60"/>
      <c r="T19" s="138"/>
      <c r="U19" s="60"/>
      <c r="V19" s="60"/>
      <c r="W19" s="60"/>
      <c r="X19" s="138"/>
      <c r="Y19" s="60"/>
      <c r="Z19" s="60"/>
      <c r="AA19" s="9"/>
      <c r="AB19" s="157"/>
      <c r="AC19" s="9"/>
      <c r="AD19" s="26"/>
      <c r="AF19" s="37"/>
      <c r="AH19" s="15"/>
      <c r="AI19" s="22"/>
      <c r="AJ19" s="226"/>
      <c r="AK19" s="112"/>
      <c r="AL19" s="9"/>
      <c r="AM19" s="224"/>
      <c r="AN19" s="224"/>
      <c r="AO19" s="224"/>
      <c r="AP19" s="224"/>
      <c r="AQ19" s="224"/>
      <c r="AR19" s="225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</row>
    <row r="20" spans="1:59" ht="16" thickBot="1" x14ac:dyDescent="0.4">
      <c r="A20" s="42"/>
      <c r="B20" s="6"/>
      <c r="C20" s="232" t="s">
        <v>156</v>
      </c>
      <c r="D20" s="108"/>
      <c r="E20" s="158"/>
      <c r="F20" s="159"/>
      <c r="G20" s="159"/>
      <c r="H20" s="214" t="s">
        <v>132</v>
      </c>
      <c r="I20" s="40"/>
      <c r="J20" s="120"/>
      <c r="K20" s="120"/>
      <c r="L20" s="120">
        <v>0</v>
      </c>
      <c r="M20" s="120"/>
      <c r="N20" s="120"/>
      <c r="O20" s="95"/>
      <c r="P20" s="120">
        <f>(1+$AK$11)*L20</f>
        <v>0</v>
      </c>
      <c r="Q20" s="95"/>
      <c r="R20" s="120"/>
      <c r="S20" s="95"/>
      <c r="T20" s="120">
        <f>(1+$AK$11)*P20</f>
        <v>0</v>
      </c>
      <c r="U20" s="95"/>
      <c r="V20" s="120"/>
      <c r="W20" s="95"/>
      <c r="X20" s="120">
        <f>(1+$AK$11)*T20</f>
        <v>0</v>
      </c>
      <c r="Y20" s="95"/>
      <c r="Z20" s="120">
        <f>IF(BE20=0,0,($AJ20*(1+$AK$11)^4/$AK20*BE20))</f>
        <v>0</v>
      </c>
      <c r="AA20" s="95"/>
      <c r="AB20" s="120">
        <f>(1+$AK$11)*X20</f>
        <v>0</v>
      </c>
      <c r="AC20" s="95"/>
      <c r="AD20" s="120"/>
      <c r="AE20" s="69"/>
      <c r="AF20" s="70">
        <f>L20+P20+T20+X20+AB20</f>
        <v>0</v>
      </c>
      <c r="AH20" s="243" t="s">
        <v>181</v>
      </c>
      <c r="AJ20" s="227">
        <f>$G$21*(1+$AK$11)</f>
        <v>0</v>
      </c>
      <c r="AK20" s="228">
        <v>9</v>
      </c>
      <c r="AL20" s="180">
        <f>AJ20*AK20</f>
        <v>0</v>
      </c>
      <c r="AM20" s="229" t="s">
        <v>64</v>
      </c>
      <c r="AN20" s="230">
        <v>0.5</v>
      </c>
      <c r="AO20" s="224"/>
      <c r="AP20" s="224"/>
      <c r="AQ20" s="224"/>
      <c r="AR20" s="225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</row>
    <row r="21" spans="1:59" ht="17.25" customHeight="1" thickTop="1" thickBot="1" x14ac:dyDescent="0.4">
      <c r="A21" s="42"/>
      <c r="B21" s="6"/>
      <c r="C21" s="257" t="s">
        <v>185</v>
      </c>
      <c r="D21" s="162"/>
      <c r="E21" s="162"/>
      <c r="F21" s="167"/>
      <c r="G21" s="168">
        <v>0</v>
      </c>
      <c r="H21" s="213" t="s">
        <v>133</v>
      </c>
      <c r="I21" s="40"/>
      <c r="J21" s="115">
        <f>AL20</f>
        <v>0</v>
      </c>
      <c r="K21" s="115"/>
      <c r="L21" s="115"/>
      <c r="M21" s="115"/>
      <c r="N21" s="115">
        <f>J21*(1+$AK$11)</f>
        <v>0</v>
      </c>
      <c r="O21" s="140"/>
      <c r="P21" s="115"/>
      <c r="Q21" s="140"/>
      <c r="R21" s="140">
        <f>N21*(1+$AK$11)</f>
        <v>0</v>
      </c>
      <c r="S21" s="140"/>
      <c r="T21" s="140"/>
      <c r="U21" s="140"/>
      <c r="V21" s="140">
        <f>R21*(1+$AK$11)</f>
        <v>0</v>
      </c>
      <c r="W21" s="140"/>
      <c r="X21" s="140"/>
      <c r="Y21" s="140"/>
      <c r="Z21" s="140"/>
      <c r="AA21" s="140"/>
      <c r="AB21" s="115"/>
      <c r="AC21" s="140"/>
      <c r="AD21" s="115">
        <f>J21+N21+R21+V21</f>
        <v>0</v>
      </c>
      <c r="AF21" s="37"/>
      <c r="AH21" s="315" t="s">
        <v>137</v>
      </c>
      <c r="AJ21" s="306">
        <f>$G$21*(1+$AK$11)</f>
        <v>0</v>
      </c>
      <c r="AK21" s="307">
        <v>3</v>
      </c>
      <c r="AL21" s="308">
        <f>AJ21*AK21*AN21</f>
        <v>0</v>
      </c>
      <c r="AM21" s="309" t="s">
        <v>65</v>
      </c>
      <c r="AN21" s="310">
        <f>$F$22</f>
        <v>0</v>
      </c>
      <c r="AO21" s="311"/>
      <c r="AP21" s="312"/>
      <c r="AQ21" s="313"/>
      <c r="AR21" s="314"/>
      <c r="AS21"/>
      <c r="AT21"/>
      <c r="AU21"/>
      <c r="AV21"/>
      <c r="AW21" s="165"/>
      <c r="AX21" s="166"/>
      <c r="AY21" s="163"/>
      <c r="AZ21" s="164"/>
      <c r="BA21" s="165"/>
      <c r="BB21" s="166"/>
      <c r="BC21" s="163"/>
      <c r="BD21" s="164"/>
      <c r="BE21" s="165"/>
      <c r="BF21" s="164"/>
      <c r="BG21" s="166"/>
    </row>
    <row r="22" spans="1:59" ht="16.5" customHeight="1" thickTop="1" thickBot="1" x14ac:dyDescent="0.4">
      <c r="A22" s="42" t="s">
        <v>93</v>
      </c>
      <c r="B22" s="6"/>
      <c r="C22" s="257" t="s">
        <v>160</v>
      </c>
      <c r="D22" s="271"/>
      <c r="E22" s="271"/>
      <c r="F22" s="272">
        <v>0</v>
      </c>
      <c r="G22" s="196"/>
      <c r="H22" s="212" t="str">
        <f>((F22*100)&amp;"%"&amp;" time Summer")</f>
        <v>0% time Summer</v>
      </c>
      <c r="I22" s="40"/>
      <c r="J22" s="115">
        <f>AL21</f>
        <v>0</v>
      </c>
      <c r="K22" s="115"/>
      <c r="L22" s="115">
        <v>0</v>
      </c>
      <c r="M22" s="115"/>
      <c r="N22" s="115">
        <f>J22*(1+$AK$11)</f>
        <v>0</v>
      </c>
      <c r="O22" s="140"/>
      <c r="P22" s="115">
        <f>(1+$AK$11)*L22</f>
        <v>0</v>
      </c>
      <c r="Q22" s="140"/>
      <c r="R22" s="115">
        <f>N22*(1+$AK$11)</f>
        <v>0</v>
      </c>
      <c r="S22" s="140"/>
      <c r="T22" s="115">
        <f>(1+$AK$11)*P22</f>
        <v>0</v>
      </c>
      <c r="U22" s="140"/>
      <c r="V22" s="115">
        <f>R22*(1+$AK$11)</f>
        <v>0</v>
      </c>
      <c r="W22" s="140"/>
      <c r="X22" s="115">
        <f>(1+$AK$11)*T22</f>
        <v>0</v>
      </c>
      <c r="Y22" s="140"/>
      <c r="Z22" s="115">
        <f>IF(BE22=0,0,($AJ22*(1+$AK$11)^4/$AK22*BE22))</f>
        <v>0</v>
      </c>
      <c r="AA22" s="140"/>
      <c r="AB22" s="115">
        <f>(1+$AK$11)*X22</f>
        <v>0</v>
      </c>
      <c r="AC22" s="140"/>
      <c r="AD22" s="115">
        <f>J22+N22+R22+V22</f>
        <v>0</v>
      </c>
      <c r="AE22" s="56"/>
      <c r="AF22" s="70">
        <f>L22+P22+T22+X22+AB22</f>
        <v>0</v>
      </c>
      <c r="AH22" s="316" t="s">
        <v>182</v>
      </c>
      <c r="AJ22"/>
      <c r="AK22"/>
      <c r="AL22"/>
      <c r="AM22"/>
      <c r="AN22"/>
      <c r="AO22"/>
      <c r="AP22"/>
      <c r="AQ22"/>
      <c r="AR22"/>
      <c r="AS22"/>
      <c r="AT22"/>
      <c r="AU22"/>
      <c r="AV22"/>
      <c r="AW22" s="165"/>
      <c r="AX22" s="166"/>
      <c r="AY22" s="163"/>
      <c r="AZ22" s="164"/>
      <c r="BA22" s="165"/>
      <c r="BB22" s="166"/>
      <c r="BC22" s="163"/>
      <c r="BD22" s="164"/>
      <c r="BE22" s="165"/>
      <c r="BF22" s="164"/>
      <c r="BG22" s="164"/>
    </row>
    <row r="23" spans="1:59" ht="16.5" hidden="1" customHeight="1" x14ac:dyDescent="0.35">
      <c r="A23" s="42"/>
      <c r="B23" s="6"/>
      <c r="C23" s="108" t="str">
        <f>"Co-PI: "&amp;E13</f>
        <v xml:space="preserve">Co-PI: </v>
      </c>
      <c r="D23" s="108"/>
      <c r="E23" s="108"/>
      <c r="F23" s="60"/>
      <c r="G23" s="60"/>
      <c r="H23" s="156"/>
      <c r="I23" s="40"/>
      <c r="J23" s="69"/>
      <c r="K23" s="69"/>
      <c r="L23" s="71"/>
      <c r="M23" s="69"/>
      <c r="N23" s="69" t="s">
        <v>87</v>
      </c>
      <c r="O23" s="60"/>
      <c r="P23" s="71"/>
      <c r="Q23" s="60"/>
      <c r="R23" s="60"/>
      <c r="S23" s="60"/>
      <c r="T23" s="138"/>
      <c r="U23" s="60"/>
      <c r="V23" s="60"/>
      <c r="W23" s="60"/>
      <c r="X23" s="138"/>
      <c r="Y23" s="60"/>
      <c r="Z23" s="60"/>
      <c r="AA23" s="60"/>
      <c r="AB23" s="71"/>
      <c r="AC23" s="60"/>
      <c r="AD23" s="69"/>
      <c r="AE23" s="69"/>
      <c r="AF23" s="70"/>
      <c r="AH23" s="31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 s="72"/>
      <c r="AX23" s="46"/>
      <c r="AY23" s="79"/>
      <c r="AZ23" s="80"/>
      <c r="BA23" s="72"/>
      <c r="BB23" s="46"/>
      <c r="BC23" s="79"/>
      <c r="BD23" s="80"/>
      <c r="BE23" s="72"/>
      <c r="BF23" s="81"/>
      <c r="BG23" s="46"/>
    </row>
    <row r="24" spans="1:59" ht="16.5" hidden="1" customHeight="1" x14ac:dyDescent="0.35">
      <c r="A24" s="42" t="s">
        <v>93</v>
      </c>
      <c r="B24" s="6"/>
      <c r="C24" s="108"/>
      <c r="D24" s="158" t="str">
        <f>((AM24*100)&amp;"%"&amp;" time, "&amp;AN24&amp;" months, "&amp;AL24)</f>
        <v xml:space="preserve">0% time,  months, </v>
      </c>
      <c r="E24" s="158"/>
      <c r="F24" s="60"/>
      <c r="G24" s="60"/>
      <c r="H24" s="156"/>
      <c r="I24" s="40"/>
      <c r="J24" s="69">
        <f>IF(AO24=0,0,($AJ24/$AK24*AO24))</f>
        <v>0</v>
      </c>
      <c r="K24" s="69"/>
      <c r="L24" s="71">
        <v>0</v>
      </c>
      <c r="M24" s="69"/>
      <c r="N24" s="69">
        <f>IF(AS24=0,0,($AJ24*(1+$AK$11)/$AK24*AS24))</f>
        <v>0</v>
      </c>
      <c r="O24" s="60"/>
      <c r="P24" s="71">
        <f>(1+$AK$11)*L24</f>
        <v>0</v>
      </c>
      <c r="Q24" s="60"/>
      <c r="R24" s="69">
        <f>IF(AW24=0,0,($AJ24*(1+$AK$11)^2/$AK24*AW24))</f>
        <v>0</v>
      </c>
      <c r="S24" s="60"/>
      <c r="T24" s="71">
        <f>(1+$AK$11)*P24</f>
        <v>0</v>
      </c>
      <c r="U24" s="60"/>
      <c r="V24" s="69">
        <f>IF(BA24=0,0,($AJ24*(1+$AK$11)^3/$AK24*BA24))</f>
        <v>0</v>
      </c>
      <c r="W24" s="60"/>
      <c r="X24" s="71">
        <f>(1+$AK$11)*T24</f>
        <v>0</v>
      </c>
      <c r="Y24" s="60"/>
      <c r="Z24" s="69">
        <f>IF(BE24=0,0,($AJ24*(1+$AK$11)^4/$AK24*BE24))</f>
        <v>0</v>
      </c>
      <c r="AA24" s="60"/>
      <c r="AB24" s="71">
        <f>(1+$AK$11)*X24</f>
        <v>0</v>
      </c>
      <c r="AC24" s="60"/>
      <c r="AD24" s="69">
        <f>J24+N24+R24+V24+Z24</f>
        <v>0</v>
      </c>
      <c r="AE24" s="69"/>
      <c r="AF24" s="70">
        <f>L24+P24+T24+X24+AB24</f>
        <v>0</v>
      </c>
      <c r="AH24" s="315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 s="72">
        <f>AU24*AV24</f>
        <v>0</v>
      </c>
      <c r="AX24" s="46"/>
      <c r="AY24" s="79">
        <f>IF($AK$15=3,0,AU24)</f>
        <v>0</v>
      </c>
      <c r="AZ24" s="80">
        <f>IF($AK$15=3,0,AV24)</f>
        <v>0</v>
      </c>
      <c r="BA24" s="72">
        <f>AY24*AZ24</f>
        <v>0</v>
      </c>
      <c r="BB24" s="46"/>
      <c r="BC24" s="79">
        <f>IF($AK$15=4,0,AY24)</f>
        <v>0</v>
      </c>
      <c r="BD24" s="80">
        <f>IF($AK$15=4,0,AZ24)</f>
        <v>0</v>
      </c>
      <c r="BE24" s="72">
        <f>BC24*BD24</f>
        <v>0</v>
      </c>
      <c r="BF24" s="81"/>
      <c r="BG24" s="81">
        <f>BE24+BA24+AW24+AS24+AO24</f>
        <v>0</v>
      </c>
    </row>
    <row r="25" spans="1:59" ht="16.5" hidden="1" customHeight="1" x14ac:dyDescent="0.35">
      <c r="A25" s="42"/>
      <c r="B25" s="6"/>
      <c r="C25" s="108" t="s">
        <v>67</v>
      </c>
      <c r="D25" s="108"/>
      <c r="E25" s="108"/>
      <c r="F25" s="60"/>
      <c r="G25" s="60"/>
      <c r="H25" s="156"/>
      <c r="I25" s="40"/>
      <c r="J25" s="69"/>
      <c r="K25" s="69"/>
      <c r="L25" s="71"/>
      <c r="M25" s="69"/>
      <c r="N25" s="69"/>
      <c r="O25" s="60"/>
      <c r="P25" s="71"/>
      <c r="Q25" s="60"/>
      <c r="R25" s="60"/>
      <c r="S25" s="60"/>
      <c r="T25" s="138"/>
      <c r="U25" s="60"/>
      <c r="V25" s="60"/>
      <c r="W25" s="60"/>
      <c r="X25" s="138"/>
      <c r="Y25" s="60"/>
      <c r="Z25" s="60"/>
      <c r="AA25" s="60"/>
      <c r="AB25" s="71"/>
      <c r="AC25" s="60"/>
      <c r="AD25" s="69"/>
      <c r="AE25" s="69"/>
      <c r="AF25" s="70"/>
      <c r="AH25" s="31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 s="72"/>
      <c r="AX25" s="46"/>
      <c r="AY25" s="79"/>
      <c r="AZ25" s="80"/>
      <c r="BA25" s="72"/>
      <c r="BB25" s="46"/>
      <c r="BC25" s="79"/>
      <c r="BD25" s="80"/>
      <c r="BE25" s="72"/>
      <c r="BF25" s="81"/>
      <c r="BG25" s="46"/>
    </row>
    <row r="26" spans="1:59" ht="16.5" hidden="1" customHeight="1" x14ac:dyDescent="0.35">
      <c r="A26" s="42" t="s">
        <v>93</v>
      </c>
      <c r="B26" s="6"/>
      <c r="C26" s="108"/>
      <c r="D26" s="158" t="str">
        <f>((AM26*100)&amp;"%"&amp;" time, "&amp;AN26&amp;" months, "&amp;AL26)</f>
        <v xml:space="preserve">0% time,  months, </v>
      </c>
      <c r="E26" s="158"/>
      <c r="F26" s="60"/>
      <c r="G26" s="60"/>
      <c r="H26" s="156"/>
      <c r="I26" s="40"/>
      <c r="J26" s="69">
        <f>IF(AO26=0,0,($AJ26/$AK26*AO26))</f>
        <v>0</v>
      </c>
      <c r="K26" s="69"/>
      <c r="L26" s="71">
        <v>0</v>
      </c>
      <c r="M26" s="69"/>
      <c r="N26" s="69">
        <f>IF(AS26=0,0,($AJ26*(1+$AK$11)/$AK26*AS26))</f>
        <v>0</v>
      </c>
      <c r="O26" s="60"/>
      <c r="P26" s="71">
        <f>(1+$AK$11)*L26</f>
        <v>0</v>
      </c>
      <c r="Q26" s="60"/>
      <c r="R26" s="69">
        <f>IF(AW26=0,0,($AJ26*(1+$AK$11)^2/$AK26*AW26))</f>
        <v>0</v>
      </c>
      <c r="S26" s="60"/>
      <c r="T26" s="71">
        <f>(1+$AK$11)*P26</f>
        <v>0</v>
      </c>
      <c r="U26" s="60"/>
      <c r="V26" s="69">
        <f>IF(BA26=0,0,($AJ26*(1+$AK$11)^3/$AK26*BA26))</f>
        <v>0</v>
      </c>
      <c r="W26" s="60"/>
      <c r="X26" s="71">
        <f>(1+$AK$11)*T26</f>
        <v>0</v>
      </c>
      <c r="Y26" s="60"/>
      <c r="Z26" s="69">
        <f>IF(BE26=0,0,($AJ26*(1+$AK$11)^4/$AK26*BE26))</f>
        <v>0</v>
      </c>
      <c r="AA26" s="60"/>
      <c r="AB26" s="71">
        <f>(1+$AK$11)*X26</f>
        <v>0</v>
      </c>
      <c r="AC26" s="60"/>
      <c r="AD26" s="69">
        <f>J26+N26+R26+V26+Z26</f>
        <v>0</v>
      </c>
      <c r="AE26" s="69"/>
      <c r="AF26" s="70">
        <f>L26+P26+T26+X26+AB26</f>
        <v>0</v>
      </c>
      <c r="AH26" s="315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 s="72">
        <f>AU26*AV26</f>
        <v>0</v>
      </c>
      <c r="AX26" s="46"/>
      <c r="AY26" s="79">
        <f>IF($AK$15=3,0,AU26)</f>
        <v>0</v>
      </c>
      <c r="AZ26" s="80">
        <f>IF($AK$15=3,0,AV26)</f>
        <v>0</v>
      </c>
      <c r="BA26" s="72">
        <f>AY26*AZ26</f>
        <v>0</v>
      </c>
      <c r="BB26" s="46"/>
      <c r="BC26" s="79">
        <f>IF($AK$15=4,0,AY26)</f>
        <v>0</v>
      </c>
      <c r="BD26" s="80">
        <f>IF($AK$15=4,0,AZ26)</f>
        <v>0</v>
      </c>
      <c r="BE26" s="72">
        <f>BC26*BD26</f>
        <v>0</v>
      </c>
      <c r="BF26" s="81"/>
      <c r="BG26" s="81">
        <f>BE26+BA26+AW26+AS26+AO26</f>
        <v>0</v>
      </c>
    </row>
    <row r="27" spans="1:59" ht="16.5" hidden="1" customHeight="1" x14ac:dyDescent="0.35">
      <c r="A27" s="42"/>
      <c r="B27" s="6"/>
      <c r="C27" s="108" t="s">
        <v>67</v>
      </c>
      <c r="D27" s="108"/>
      <c r="E27" s="108"/>
      <c r="F27" s="60"/>
      <c r="G27" s="60"/>
      <c r="H27" s="156"/>
      <c r="I27" s="40"/>
      <c r="J27" s="69"/>
      <c r="K27" s="69"/>
      <c r="L27" s="71"/>
      <c r="M27" s="69"/>
      <c r="N27" s="69"/>
      <c r="O27" s="60"/>
      <c r="P27" s="71"/>
      <c r="Q27" s="60"/>
      <c r="R27" s="60"/>
      <c r="S27" s="60"/>
      <c r="T27" s="138"/>
      <c r="U27" s="60"/>
      <c r="V27" s="60"/>
      <c r="W27" s="60"/>
      <c r="X27" s="138"/>
      <c r="Y27" s="60"/>
      <c r="Z27" s="60"/>
      <c r="AA27" s="60"/>
      <c r="AB27" s="71"/>
      <c r="AC27" s="60"/>
      <c r="AD27" s="69"/>
      <c r="AE27" s="69"/>
      <c r="AF27" s="70"/>
      <c r="AH27" s="315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 s="72"/>
      <c r="AX27" s="46"/>
      <c r="AY27" s="79"/>
      <c r="AZ27" s="80"/>
      <c r="BA27" s="72"/>
      <c r="BB27" s="46"/>
      <c r="BC27" s="79"/>
      <c r="BD27" s="80"/>
      <c r="BE27" s="72"/>
      <c r="BF27" s="81"/>
      <c r="BG27" s="46"/>
    </row>
    <row r="28" spans="1:59" ht="16.5" hidden="1" customHeight="1" x14ac:dyDescent="0.35">
      <c r="A28" s="42" t="s">
        <v>93</v>
      </c>
      <c r="B28" s="6"/>
      <c r="C28" s="108"/>
      <c r="D28" s="158" t="str">
        <f>((AM28*100)&amp;"%"&amp;" time, "&amp;AN28&amp;" months, "&amp;AL28)</f>
        <v xml:space="preserve">0% time,  months, </v>
      </c>
      <c r="E28" s="158"/>
      <c r="F28" s="60"/>
      <c r="G28" s="60"/>
      <c r="H28" s="156"/>
      <c r="I28" s="40"/>
      <c r="J28" s="69">
        <f>IF(AO28=0,0,($AJ28/$AK28*AO28))</f>
        <v>0</v>
      </c>
      <c r="K28" s="69"/>
      <c r="L28" s="71">
        <v>0</v>
      </c>
      <c r="M28" s="69"/>
      <c r="N28" s="69">
        <f>IF(AS28=0,0,($AJ28*(1+$AK$11)/$AK28*AS28))</f>
        <v>0</v>
      </c>
      <c r="O28" s="60"/>
      <c r="P28" s="71">
        <f>(1+$AK$11)*L28</f>
        <v>0</v>
      </c>
      <c r="Q28" s="60"/>
      <c r="R28" s="69">
        <f>IF(AW28=0,0,($AJ28*(1+$AK$11)^2/$AK28*AW28))</f>
        <v>0</v>
      </c>
      <c r="S28" s="60"/>
      <c r="T28" s="71">
        <f>(1+$AK$11)*P28</f>
        <v>0</v>
      </c>
      <c r="U28" s="60"/>
      <c r="V28" s="69">
        <f>IF(BA28=0,0,($AJ28*(1+$AK$11)^3/$AK28*BA28))</f>
        <v>0</v>
      </c>
      <c r="W28" s="60"/>
      <c r="X28" s="71">
        <f>(1+$AK$11)*T28</f>
        <v>0</v>
      </c>
      <c r="Y28" s="60"/>
      <c r="Z28" s="69">
        <f>IF(BE28=0,0,($AJ28*(1+$AK$11)^4/$AK28*BE28))</f>
        <v>0</v>
      </c>
      <c r="AA28" s="60"/>
      <c r="AB28" s="71">
        <f>(1+$AK$11)*X28</f>
        <v>0</v>
      </c>
      <c r="AC28" s="60"/>
      <c r="AD28" s="69">
        <f>J28+N28+R28+V28+Z28</f>
        <v>0</v>
      </c>
      <c r="AE28" s="69"/>
      <c r="AF28" s="70">
        <f>L28+P28+T28+X28+AB28</f>
        <v>0</v>
      </c>
      <c r="AH28" s="315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 s="72">
        <f>AU28*AV28</f>
        <v>0</v>
      </c>
      <c r="AX28" s="46"/>
      <c r="AY28" s="79">
        <f>IF($AK$15=3,0,AU28)</f>
        <v>0</v>
      </c>
      <c r="AZ28" s="80">
        <f>IF($AK$15=3,0,AV28)</f>
        <v>0</v>
      </c>
      <c r="BA28" s="72">
        <f>AY28*AZ28</f>
        <v>0</v>
      </c>
      <c r="BB28" s="46"/>
      <c r="BC28" s="79">
        <f>IF($AK$15=4,0,AY28)</f>
        <v>0</v>
      </c>
      <c r="BD28" s="80">
        <f>IF($AK$15=4,0,AZ28)</f>
        <v>0</v>
      </c>
      <c r="BE28" s="72">
        <f>BC28*BD28</f>
        <v>0</v>
      </c>
      <c r="BF28" s="81"/>
      <c r="BG28" s="81">
        <f>BE28+BA28+AW28+AS28+AO28</f>
        <v>0</v>
      </c>
    </row>
    <row r="29" spans="1:59" ht="16.5" hidden="1" customHeight="1" x14ac:dyDescent="0.35">
      <c r="A29" s="42"/>
      <c r="B29" s="6"/>
      <c r="C29" s="108" t="s">
        <v>68</v>
      </c>
      <c r="D29" s="108"/>
      <c r="E29" s="108"/>
      <c r="F29" s="60"/>
      <c r="G29" s="60"/>
      <c r="H29" s="156"/>
      <c r="I29" s="40"/>
      <c r="J29" s="69"/>
      <c r="K29" s="69"/>
      <c r="L29" s="71"/>
      <c r="M29" s="69"/>
      <c r="N29" s="69"/>
      <c r="O29" s="60"/>
      <c r="P29" s="71"/>
      <c r="Q29" s="60"/>
      <c r="R29" s="60"/>
      <c r="S29" s="60"/>
      <c r="T29" s="138"/>
      <c r="U29" s="60"/>
      <c r="V29" s="60"/>
      <c r="W29" s="60"/>
      <c r="X29" s="138"/>
      <c r="Y29" s="60"/>
      <c r="Z29" s="60"/>
      <c r="AA29" s="60"/>
      <c r="AB29" s="71"/>
      <c r="AC29" s="60"/>
      <c r="AD29" s="69"/>
      <c r="AE29" s="69"/>
      <c r="AF29" s="70"/>
      <c r="AH29" s="315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 s="72"/>
      <c r="AX29" s="46"/>
      <c r="AY29" s="79"/>
      <c r="AZ29" s="80"/>
      <c r="BA29" s="72"/>
      <c r="BB29" s="46"/>
      <c r="BC29" s="79"/>
      <c r="BD29" s="80"/>
      <c r="BE29" s="72"/>
      <c r="BF29" s="81"/>
      <c r="BG29" s="46"/>
    </row>
    <row r="30" spans="1:59" ht="16.5" hidden="1" customHeight="1" x14ac:dyDescent="0.35">
      <c r="A30" s="42" t="s">
        <v>99</v>
      </c>
      <c r="B30" s="6"/>
      <c r="C30" s="108"/>
      <c r="D30" s="158" t="str">
        <f>((AM30*100)&amp;"%"&amp;" time, "&amp;AN30&amp;" months, "&amp;AL30)</f>
        <v xml:space="preserve">0% time,  months, </v>
      </c>
      <c r="E30" s="158"/>
      <c r="F30" s="60"/>
      <c r="G30" s="60"/>
      <c r="H30" s="156"/>
      <c r="I30" s="40"/>
      <c r="J30" s="69">
        <f>IF(AO30=0,0,($AJ30/$AK30*AO30))</f>
        <v>0</v>
      </c>
      <c r="K30" s="69"/>
      <c r="L30" s="71">
        <v>0</v>
      </c>
      <c r="M30" s="69"/>
      <c r="N30" s="69">
        <f>IF(AS30=0,0,($AJ30*(1+$AK$11)/$AK30*AS30))</f>
        <v>0</v>
      </c>
      <c r="O30" s="60"/>
      <c r="P30" s="71">
        <f>(1+$AK$11)*L30</f>
        <v>0</v>
      </c>
      <c r="Q30" s="60"/>
      <c r="R30" s="69">
        <f>IF(AW30=0,0,($AJ30*(1+$AK$11)^2/$AK30*AW30))</f>
        <v>0</v>
      </c>
      <c r="S30" s="60"/>
      <c r="T30" s="71">
        <f>(1+$AK$11)*P30</f>
        <v>0</v>
      </c>
      <c r="U30" s="60"/>
      <c r="V30" s="69">
        <f>IF(BA30=0,0,($AJ30*(1+$AK$11)^3/$AK30*BA30))</f>
        <v>0</v>
      </c>
      <c r="W30" s="60"/>
      <c r="X30" s="71">
        <f>(1+$AK$11)*T30</f>
        <v>0</v>
      </c>
      <c r="Y30" s="60"/>
      <c r="Z30" s="69">
        <f>IF(BE30=0,0,($AJ30*(1+$AK$11)^4/$AK30*BE30))</f>
        <v>0</v>
      </c>
      <c r="AA30" s="60"/>
      <c r="AB30" s="71">
        <f>(1+$AK$11)*X30</f>
        <v>0</v>
      </c>
      <c r="AC30" s="60"/>
      <c r="AD30" s="69">
        <f>J30+N30+R30+V30+Z30</f>
        <v>0</v>
      </c>
      <c r="AE30" s="69"/>
      <c r="AF30" s="70">
        <f>L30+P30+T30+X30+AB30</f>
        <v>0</v>
      </c>
      <c r="AH30" s="315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 s="72">
        <f>AU30*AV30</f>
        <v>0</v>
      </c>
      <c r="AX30" s="46"/>
      <c r="AY30" s="79">
        <f>IF($AK$15=3,0,AU30)</f>
        <v>0</v>
      </c>
      <c r="AZ30" s="80">
        <f>IF($AK$15=3,0,AV30)</f>
        <v>0</v>
      </c>
      <c r="BA30" s="72">
        <f>AY30*AZ30</f>
        <v>0</v>
      </c>
      <c r="BB30" s="46"/>
      <c r="BC30" s="79">
        <f>IF($AK$15=4,0,AY30)</f>
        <v>0</v>
      </c>
      <c r="BD30" s="80">
        <f>IF($AK$15=4,0,AZ30)</f>
        <v>0</v>
      </c>
      <c r="BE30" s="72">
        <f>BC30*BD30</f>
        <v>0</v>
      </c>
      <c r="BF30" s="81"/>
      <c r="BG30" s="81">
        <f>BE30+BA30+AW30+AS30+AO30</f>
        <v>0</v>
      </c>
    </row>
    <row r="31" spans="1:59" ht="16.5" hidden="1" customHeight="1" x14ac:dyDescent="0.35">
      <c r="A31" s="42"/>
      <c r="B31" s="6"/>
      <c r="C31" s="108" t="s">
        <v>68</v>
      </c>
      <c r="D31" s="108"/>
      <c r="E31" s="108"/>
      <c r="F31" s="60"/>
      <c r="G31" s="60"/>
      <c r="H31" s="156"/>
      <c r="I31" s="40"/>
      <c r="J31" s="69"/>
      <c r="K31" s="69"/>
      <c r="L31" s="71"/>
      <c r="M31" s="69"/>
      <c r="N31" s="69"/>
      <c r="O31" s="60"/>
      <c r="P31" s="71"/>
      <c r="Q31" s="60"/>
      <c r="R31" s="60"/>
      <c r="S31" s="60"/>
      <c r="T31" s="138"/>
      <c r="U31" s="60"/>
      <c r="V31" s="60"/>
      <c r="W31" s="60"/>
      <c r="X31" s="138"/>
      <c r="Y31" s="60"/>
      <c r="Z31" s="60"/>
      <c r="AA31" s="60"/>
      <c r="AB31" s="71"/>
      <c r="AC31" s="60"/>
      <c r="AD31" s="69"/>
      <c r="AE31" s="69"/>
      <c r="AF31" s="70"/>
      <c r="AH31" s="315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 s="72"/>
      <c r="AX31" s="46"/>
      <c r="AY31" s="79"/>
      <c r="AZ31" s="80"/>
      <c r="BA31" s="72"/>
      <c r="BB31" s="46"/>
      <c r="BC31" s="79"/>
      <c r="BD31" s="80"/>
      <c r="BE31" s="72"/>
      <c r="BF31" s="81"/>
      <c r="BG31" s="46"/>
    </row>
    <row r="32" spans="1:59" ht="16.5" hidden="1" customHeight="1" x14ac:dyDescent="0.35">
      <c r="A32" s="42" t="s">
        <v>99</v>
      </c>
      <c r="B32" s="6"/>
      <c r="C32" s="108"/>
      <c r="D32" s="158" t="str">
        <f>((AM32*100)&amp;"%"&amp;" time, "&amp;AN32&amp;" months, "&amp;AL32)</f>
        <v xml:space="preserve">0% time,  months, </v>
      </c>
      <c r="E32" s="158"/>
      <c r="F32" s="60"/>
      <c r="G32" s="60"/>
      <c r="H32" s="156"/>
      <c r="I32" s="40"/>
      <c r="J32" s="69">
        <f>IF(AO32=0,0,($AJ32/$AK32*AO32))</f>
        <v>0</v>
      </c>
      <c r="K32" s="69"/>
      <c r="L32" s="71">
        <v>0</v>
      </c>
      <c r="M32" s="69"/>
      <c r="N32" s="69">
        <f>IF(AS32=0,0,($AJ32*(1+$AK$11)/$AK32*AS32))</f>
        <v>0</v>
      </c>
      <c r="O32" s="60"/>
      <c r="P32" s="71">
        <f>(1+$AK$11)*L32</f>
        <v>0</v>
      </c>
      <c r="Q32" s="60"/>
      <c r="R32" s="69">
        <f>IF(AW32=0,0,($AJ32*(1+$AK$11)^2/$AK32*AW32))</f>
        <v>0</v>
      </c>
      <c r="S32" s="60"/>
      <c r="T32" s="71">
        <f>(1+$AK$11)*P32</f>
        <v>0</v>
      </c>
      <c r="U32" s="60"/>
      <c r="V32" s="69">
        <f>IF(BA32=0,0,($AJ32*(1+$AK$11)^3/$AK32*BA32))</f>
        <v>0</v>
      </c>
      <c r="W32" s="60"/>
      <c r="X32" s="71">
        <f>(1+$AK$11)*T32</f>
        <v>0</v>
      </c>
      <c r="Y32" s="60"/>
      <c r="Z32" s="69">
        <f>IF(BE32=0,0,($AJ32*(1+$AK$11)^4/$AK32*BE32))</f>
        <v>0</v>
      </c>
      <c r="AA32" s="60"/>
      <c r="AB32" s="71">
        <f>(1+$AK$11)*X32</f>
        <v>0</v>
      </c>
      <c r="AC32" s="60"/>
      <c r="AD32" s="69">
        <f>J32+N32+R32+V32+Z32</f>
        <v>0</v>
      </c>
      <c r="AE32" s="69"/>
      <c r="AF32" s="70">
        <f>L32+P32+T32+X32+AB32</f>
        <v>0</v>
      </c>
      <c r="AH32" s="315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 s="72">
        <f>AU32*AV32</f>
        <v>0</v>
      </c>
      <c r="AX32" s="46"/>
      <c r="AY32" s="79">
        <f>IF($AK$15=3,0,AU32)</f>
        <v>0</v>
      </c>
      <c r="AZ32" s="80">
        <f>IF($AK$15=3,0,AV32)</f>
        <v>0</v>
      </c>
      <c r="BA32" s="72">
        <f>AY32*AZ32</f>
        <v>0</v>
      </c>
      <c r="BB32" s="46"/>
      <c r="BC32" s="79">
        <f>IF($AK$15=4,0,AY32)</f>
        <v>0</v>
      </c>
      <c r="BD32" s="80">
        <f>IF($AK$15=4,0,AZ32)</f>
        <v>0</v>
      </c>
      <c r="BE32" s="72">
        <f>BC32*BD32</f>
        <v>0</v>
      </c>
      <c r="BF32" s="81"/>
      <c r="BG32" s="81">
        <f>BE32+BA32+AW32+AS32+AO32</f>
        <v>0</v>
      </c>
    </row>
    <row r="33" spans="1:59" ht="16.5" hidden="1" customHeight="1" x14ac:dyDescent="0.35">
      <c r="A33" s="42"/>
      <c r="B33" s="6"/>
      <c r="C33" s="108" t="s">
        <v>68</v>
      </c>
      <c r="D33" s="108"/>
      <c r="E33" s="108"/>
      <c r="F33" s="60"/>
      <c r="G33" s="60"/>
      <c r="H33" s="156"/>
      <c r="I33" s="40"/>
      <c r="J33" s="69"/>
      <c r="K33" s="69"/>
      <c r="L33" s="71"/>
      <c r="M33" s="69"/>
      <c r="N33" s="69"/>
      <c r="O33" s="60"/>
      <c r="P33" s="71"/>
      <c r="Q33" s="60"/>
      <c r="R33" s="60"/>
      <c r="S33" s="60"/>
      <c r="T33" s="138"/>
      <c r="U33" s="60"/>
      <c r="V33" s="60"/>
      <c r="W33" s="60"/>
      <c r="X33" s="138"/>
      <c r="Y33" s="60"/>
      <c r="Z33" s="60"/>
      <c r="AA33" s="60"/>
      <c r="AB33" s="71"/>
      <c r="AC33" s="60"/>
      <c r="AD33" s="69"/>
      <c r="AE33" s="69"/>
      <c r="AF33" s="70"/>
      <c r="AH33" s="315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 s="72"/>
      <c r="AX33" s="46"/>
      <c r="AY33" s="79"/>
      <c r="AZ33" s="80"/>
      <c r="BA33" s="72"/>
      <c r="BB33" s="46"/>
      <c r="BC33" s="79"/>
      <c r="BD33" s="80"/>
      <c r="BE33" s="72"/>
      <c r="BF33" s="81"/>
      <c r="BG33" s="46"/>
    </row>
    <row r="34" spans="1:59" ht="16.5" hidden="1" customHeight="1" x14ac:dyDescent="0.35">
      <c r="A34" s="42" t="s">
        <v>99</v>
      </c>
      <c r="B34" s="6"/>
      <c r="C34" s="108"/>
      <c r="D34" s="158" t="str">
        <f>((AM34*100)&amp;"%"&amp;" time, "&amp;AN34&amp;" months, "&amp;AL34)</f>
        <v xml:space="preserve">0% time,  months, </v>
      </c>
      <c r="E34" s="158"/>
      <c r="F34" s="60"/>
      <c r="G34" s="60"/>
      <c r="H34" s="156"/>
      <c r="I34" s="40"/>
      <c r="J34" s="69">
        <f>IF(AO34=0,0,($AJ34/$AK34*AO34))</f>
        <v>0</v>
      </c>
      <c r="K34" s="69"/>
      <c r="L34" s="71">
        <v>0</v>
      </c>
      <c r="M34" s="69"/>
      <c r="N34" s="69">
        <f>IF(AS34=0,0,($AJ34*(1+$AK$11)/$AK34*AS34))</f>
        <v>0</v>
      </c>
      <c r="O34" s="60"/>
      <c r="P34" s="71">
        <f>(1+$AK$11)*L34</f>
        <v>0</v>
      </c>
      <c r="Q34" s="60"/>
      <c r="R34" s="69">
        <f>IF(AW34=0,0,($AJ34*(1+$AK$11)^2/$AK34*AW34))</f>
        <v>0</v>
      </c>
      <c r="S34" s="60"/>
      <c r="T34" s="71">
        <f>(1+$AK$11)*P34</f>
        <v>0</v>
      </c>
      <c r="U34" s="60"/>
      <c r="V34" s="69">
        <f>IF(BA34=0,0,($AJ34*(1+$AK$11)^3/$AK34*BA34))</f>
        <v>0</v>
      </c>
      <c r="W34" s="60"/>
      <c r="X34" s="71">
        <f>(1+$AK$11)*T34</f>
        <v>0</v>
      </c>
      <c r="Y34" s="60"/>
      <c r="Z34" s="69">
        <f>IF(BE34=0,0,($AJ34*(1+$AK$11)^4/$AK34*BE34))</f>
        <v>0</v>
      </c>
      <c r="AA34" s="60"/>
      <c r="AB34" s="71">
        <f>(1+$AK$11)*X34</f>
        <v>0</v>
      </c>
      <c r="AC34" s="60"/>
      <c r="AD34" s="69">
        <f>J34+N34+R34+V34+Z34</f>
        <v>0</v>
      </c>
      <c r="AE34" s="69"/>
      <c r="AF34" s="70">
        <f>L34+P34+T34+X34+AB34</f>
        <v>0</v>
      </c>
      <c r="AH34" s="315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 s="72">
        <f>AU34*AV34</f>
        <v>0</v>
      </c>
      <c r="AX34" s="46"/>
      <c r="AY34" s="79">
        <f>IF($AK$15=3,0,AU34)</f>
        <v>0</v>
      </c>
      <c r="AZ34" s="80">
        <f>IF($AK$15=3,0,AV34)</f>
        <v>0</v>
      </c>
      <c r="BA34" s="72">
        <f>AY34*AZ34</f>
        <v>0</v>
      </c>
      <c r="BB34" s="46"/>
      <c r="BC34" s="79">
        <f>IF($AK$15=4,0,AY34)</f>
        <v>0</v>
      </c>
      <c r="BD34" s="80">
        <f>IF($AK$15=4,0,AZ34)</f>
        <v>0</v>
      </c>
      <c r="BE34" s="72">
        <f>BC34*BD34</f>
        <v>0</v>
      </c>
      <c r="BF34" s="81"/>
      <c r="BG34" s="81">
        <f>BE34+BA34+AW34+AS34+AO34</f>
        <v>0</v>
      </c>
    </row>
    <row r="35" spans="1:59" ht="16.5" hidden="1" customHeight="1" x14ac:dyDescent="0.35">
      <c r="A35" s="42"/>
      <c r="B35" s="6"/>
      <c r="C35" s="108" t="s">
        <v>69</v>
      </c>
      <c r="D35" s="108"/>
      <c r="E35" s="108"/>
      <c r="F35" s="60"/>
      <c r="G35" s="60"/>
      <c r="H35" s="156"/>
      <c r="I35" s="40"/>
      <c r="J35" s="69"/>
      <c r="K35" s="69"/>
      <c r="L35" s="71"/>
      <c r="M35" s="69"/>
      <c r="N35" s="69"/>
      <c r="O35" s="60"/>
      <c r="P35" s="71"/>
      <c r="Q35" s="60"/>
      <c r="R35" s="60"/>
      <c r="S35" s="60"/>
      <c r="T35" s="138"/>
      <c r="U35" s="60"/>
      <c r="V35" s="60"/>
      <c r="W35" s="60"/>
      <c r="X35" s="138"/>
      <c r="Y35" s="60"/>
      <c r="Z35" s="60"/>
      <c r="AA35" s="60"/>
      <c r="AB35" s="71"/>
      <c r="AC35" s="60"/>
      <c r="AD35" s="69"/>
      <c r="AE35" s="69"/>
      <c r="AF35" s="70"/>
      <c r="AH35" s="31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 s="72"/>
      <c r="AX35" s="46"/>
      <c r="AY35" s="79"/>
      <c r="AZ35" s="80"/>
      <c r="BA35" s="72"/>
      <c r="BB35" s="46"/>
      <c r="BC35" s="79"/>
      <c r="BD35" s="80"/>
      <c r="BE35" s="72"/>
      <c r="BF35" s="81"/>
      <c r="BG35" s="46"/>
    </row>
    <row r="36" spans="1:59" ht="16.5" hidden="1" customHeight="1" x14ac:dyDescent="0.35">
      <c r="A36" s="42" t="s">
        <v>104</v>
      </c>
      <c r="B36" s="6"/>
      <c r="C36" s="108"/>
      <c r="D36" s="158" t="str">
        <f>((AM36*100)&amp;"%"&amp;" time, "&amp;AN36&amp;" months, "&amp;AL36)</f>
        <v xml:space="preserve">0% time,  months, </v>
      </c>
      <c r="E36" s="158"/>
      <c r="F36" s="60"/>
      <c r="G36" s="60"/>
      <c r="H36" s="156"/>
      <c r="I36" s="40"/>
      <c r="J36" s="69">
        <f>IF(AO36=0,0,($AJ36/$AK36*AO36))</f>
        <v>0</v>
      </c>
      <c r="K36" s="69"/>
      <c r="L36" s="71">
        <v>0</v>
      </c>
      <c r="M36" s="69"/>
      <c r="N36" s="69">
        <f>IF(AS36=0,0,($AJ36*(1+$AK$11)/$AK36*AS36))</f>
        <v>0</v>
      </c>
      <c r="O36" s="60"/>
      <c r="P36" s="71">
        <f>(1+$AK$11)*L36</f>
        <v>0</v>
      </c>
      <c r="Q36" s="60"/>
      <c r="R36" s="69">
        <f>IF(AW36=0,0,($AJ36*(1+$AK$11)^2/$AK36*AW36))</f>
        <v>0</v>
      </c>
      <c r="S36" s="60"/>
      <c r="T36" s="71">
        <f>(1+$AK$11)*P36</f>
        <v>0</v>
      </c>
      <c r="U36" s="60"/>
      <c r="V36" s="69">
        <f>IF(BA36=0,0,($AJ36*(1+$AK$11)^3/$AK36*BA36))</f>
        <v>0</v>
      </c>
      <c r="W36" s="60"/>
      <c r="X36" s="71">
        <f>(1+$AK$11)*T36</f>
        <v>0</v>
      </c>
      <c r="Y36" s="60"/>
      <c r="Z36" s="69">
        <f>IF(BE36=0,0,($AJ36*(1+$AK$11)^4/$AK36*BE36))</f>
        <v>0</v>
      </c>
      <c r="AA36" s="60"/>
      <c r="AB36" s="71">
        <f>(1+$AK$11)*X36</f>
        <v>0</v>
      </c>
      <c r="AC36" s="60"/>
      <c r="AD36" s="69">
        <f>J36+N36+R36+V36+Z36</f>
        <v>0</v>
      </c>
      <c r="AE36" s="69"/>
      <c r="AF36" s="70">
        <f>L36+P36+T36+X36+AB36</f>
        <v>0</v>
      </c>
      <c r="AH36" s="315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 s="72">
        <f>AU36*AV36</f>
        <v>0</v>
      </c>
      <c r="AX36" s="46"/>
      <c r="AY36" s="79">
        <f>IF($AK$15=3,0,AU36)</f>
        <v>0</v>
      </c>
      <c r="AZ36" s="80">
        <f>IF($AK$15=3,0,AV36)</f>
        <v>0</v>
      </c>
      <c r="BA36" s="72">
        <f>AY36*AZ36</f>
        <v>0</v>
      </c>
      <c r="BB36" s="46"/>
      <c r="BC36" s="79">
        <f>IF($AK$15=4,0,AY36)</f>
        <v>0</v>
      </c>
      <c r="BD36" s="80">
        <f>IF($AK$15=4,0,AZ36)</f>
        <v>0</v>
      </c>
      <c r="BE36" s="72">
        <f>BC36*BD36</f>
        <v>0</v>
      </c>
      <c r="BF36" s="81"/>
      <c r="BG36" s="81">
        <f>BE36+BA36+AW36+AS36+AO36</f>
        <v>0</v>
      </c>
    </row>
    <row r="37" spans="1:59" ht="16.5" hidden="1" customHeight="1" x14ac:dyDescent="0.35">
      <c r="A37" s="42"/>
      <c r="B37" s="6"/>
      <c r="C37" s="108" t="s">
        <v>69</v>
      </c>
      <c r="D37" s="108"/>
      <c r="E37" s="108"/>
      <c r="F37" s="60"/>
      <c r="G37" s="60"/>
      <c r="H37" s="156"/>
      <c r="I37" s="40"/>
      <c r="J37" s="69"/>
      <c r="K37" s="69"/>
      <c r="L37" s="71"/>
      <c r="M37" s="69"/>
      <c r="N37" s="69"/>
      <c r="O37" s="60"/>
      <c r="P37" s="71"/>
      <c r="Q37" s="60"/>
      <c r="R37" s="60"/>
      <c r="S37" s="60"/>
      <c r="T37" s="138"/>
      <c r="U37" s="60"/>
      <c r="V37" s="60"/>
      <c r="W37" s="60"/>
      <c r="X37" s="138"/>
      <c r="Y37" s="60"/>
      <c r="Z37" s="60"/>
      <c r="AA37" s="60"/>
      <c r="AB37" s="71"/>
      <c r="AC37" s="60"/>
      <c r="AD37" s="69"/>
      <c r="AE37" s="69"/>
      <c r="AF37" s="70"/>
      <c r="AH37" s="315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 s="72"/>
      <c r="AX37" s="46"/>
      <c r="AY37" s="79"/>
      <c r="AZ37" s="80"/>
      <c r="BA37" s="72"/>
      <c r="BB37" s="46"/>
      <c r="BC37" s="79"/>
      <c r="BD37" s="80"/>
      <c r="BE37" s="72"/>
      <c r="BF37" s="81"/>
      <c r="BG37" s="46"/>
    </row>
    <row r="38" spans="1:59" ht="16.5" hidden="1" customHeight="1" x14ac:dyDescent="0.35">
      <c r="A38" s="42" t="s">
        <v>104</v>
      </c>
      <c r="B38" s="6"/>
      <c r="C38" s="108"/>
      <c r="D38" s="158" t="str">
        <f>((AM38*100)&amp;"%"&amp;" time, "&amp;AN38&amp;" months, "&amp;AL38)</f>
        <v xml:space="preserve">0% time,  months, </v>
      </c>
      <c r="E38" s="158"/>
      <c r="F38" s="60"/>
      <c r="G38" s="60"/>
      <c r="H38" s="156"/>
      <c r="I38" s="40"/>
      <c r="J38" s="69">
        <f>IF(AO38=0,0,($AJ38/$AK38*AO38))</f>
        <v>0</v>
      </c>
      <c r="K38" s="69"/>
      <c r="L38" s="71">
        <v>0</v>
      </c>
      <c r="M38" s="69"/>
      <c r="N38" s="69">
        <f>IF(AS38=0,0,($AJ38*(1+$AK$11)/$AK38*AS38))</f>
        <v>0</v>
      </c>
      <c r="O38" s="60"/>
      <c r="P38" s="71">
        <f>(1+$AK$11)*L38</f>
        <v>0</v>
      </c>
      <c r="Q38" s="60"/>
      <c r="R38" s="69">
        <f>IF(AW38=0,0,($AJ38*(1+$AK$11)^2/$AK38*AW38))</f>
        <v>0</v>
      </c>
      <c r="S38" s="60"/>
      <c r="T38" s="71">
        <f>(1+$AK$11)*P38</f>
        <v>0</v>
      </c>
      <c r="U38" s="60"/>
      <c r="V38" s="69">
        <f>IF(BA38=0,0,($AJ38*(1+$AK$11)^3/$AK38*BA38))</f>
        <v>0</v>
      </c>
      <c r="W38" s="60"/>
      <c r="X38" s="71">
        <f>(1+$AK$11)*T38</f>
        <v>0</v>
      </c>
      <c r="Y38" s="60"/>
      <c r="Z38" s="69">
        <f>IF(BE38=0,0,($AJ38*(1+$AK$11)^4/$AK38*BE38))</f>
        <v>0</v>
      </c>
      <c r="AA38" s="60"/>
      <c r="AB38" s="71">
        <f>(1+$AK$11)*X38</f>
        <v>0</v>
      </c>
      <c r="AC38" s="60"/>
      <c r="AD38" s="69">
        <f>J38+N38+R38+V38+Z38</f>
        <v>0</v>
      </c>
      <c r="AE38" s="69"/>
      <c r="AF38" s="70">
        <f>L38+P38+T38+X38+AB38</f>
        <v>0</v>
      </c>
      <c r="AH38" s="315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 s="72">
        <f>AU38*AV38</f>
        <v>0</v>
      </c>
      <c r="AX38" s="46"/>
      <c r="AY38" s="79">
        <f>IF($AK$15=3,0,AU38)</f>
        <v>0</v>
      </c>
      <c r="AZ38" s="80">
        <f>IF($AK$15=3,0,AV38)</f>
        <v>0</v>
      </c>
      <c r="BA38" s="72">
        <f>AY38*AZ38</f>
        <v>0</v>
      </c>
      <c r="BB38" s="46"/>
      <c r="BC38" s="79">
        <f>IF($AK$15=4,0,AY38)</f>
        <v>0</v>
      </c>
      <c r="BD38" s="80">
        <f>IF($AK$15=4,0,AZ38)</f>
        <v>0</v>
      </c>
      <c r="BE38" s="72">
        <f>BC38*BD38</f>
        <v>0</v>
      </c>
      <c r="BF38" s="81"/>
      <c r="BG38" s="81">
        <f>BE38+BA38+AW38+AS38+AO38</f>
        <v>0</v>
      </c>
    </row>
    <row r="39" spans="1:59" ht="16.5" hidden="1" customHeight="1" x14ac:dyDescent="0.35">
      <c r="A39" s="42"/>
      <c r="B39" s="6"/>
      <c r="C39" s="108" t="s">
        <v>69</v>
      </c>
      <c r="D39" s="108"/>
      <c r="E39" s="108"/>
      <c r="F39" s="60"/>
      <c r="G39" s="60"/>
      <c r="H39" s="156"/>
      <c r="I39" s="40"/>
      <c r="J39" s="69"/>
      <c r="K39" s="69"/>
      <c r="L39" s="71"/>
      <c r="M39" s="69"/>
      <c r="N39" s="69"/>
      <c r="O39" s="60"/>
      <c r="P39" s="71"/>
      <c r="Q39" s="60"/>
      <c r="R39" s="60"/>
      <c r="S39" s="60"/>
      <c r="T39" s="138"/>
      <c r="U39" s="60"/>
      <c r="V39" s="60"/>
      <c r="W39" s="60"/>
      <c r="X39" s="138"/>
      <c r="Y39" s="60"/>
      <c r="Z39" s="60"/>
      <c r="AA39" s="60"/>
      <c r="AB39" s="71"/>
      <c r="AC39" s="60"/>
      <c r="AD39" s="69"/>
      <c r="AE39" s="69"/>
      <c r="AF39" s="70"/>
      <c r="AH39" s="315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 s="72"/>
      <c r="AX39" s="46"/>
      <c r="AY39" s="79"/>
      <c r="AZ39" s="80"/>
      <c r="BA39" s="72"/>
      <c r="BB39" s="46"/>
      <c r="BC39" s="79"/>
      <c r="BD39" s="80"/>
      <c r="BE39" s="72"/>
      <c r="BF39" s="81"/>
      <c r="BG39" s="46"/>
    </row>
    <row r="40" spans="1:59" ht="16.5" hidden="1" customHeight="1" x14ac:dyDescent="0.35">
      <c r="A40" s="42" t="s">
        <v>104</v>
      </c>
      <c r="B40" s="6"/>
      <c r="C40" s="108"/>
      <c r="D40" s="158" t="str">
        <f>((AM40*100)&amp;"%"&amp;" time, "&amp;AN40&amp;" months, "&amp;AL40)</f>
        <v xml:space="preserve">0% time,  months, </v>
      </c>
      <c r="E40" s="158"/>
      <c r="F40" s="60"/>
      <c r="G40" s="60"/>
      <c r="H40" s="156"/>
      <c r="I40" s="40"/>
      <c r="J40" s="69">
        <f>IF(AO40=0,0,($AJ40/$AK40*AO40))</f>
        <v>0</v>
      </c>
      <c r="K40" s="69"/>
      <c r="L40" s="71">
        <v>0</v>
      </c>
      <c r="M40" s="69"/>
      <c r="N40" s="69">
        <f>IF(AS40=0,0,($AJ40*(1+$AK$11)/$AK40*AS40))</f>
        <v>0</v>
      </c>
      <c r="O40" s="60"/>
      <c r="P40" s="71">
        <f>(1+$AK$11)*L40</f>
        <v>0</v>
      </c>
      <c r="Q40" s="60"/>
      <c r="R40" s="69">
        <f>IF(AW40=0,0,($AJ40*(1+$AK$11)^2/$AK40*AW40))</f>
        <v>0</v>
      </c>
      <c r="S40" s="60"/>
      <c r="T40" s="71">
        <f>(1+$AK$11)*P40</f>
        <v>0</v>
      </c>
      <c r="U40" s="60"/>
      <c r="V40" s="69">
        <f>IF(BA40=0,0,($AJ40*(1+$AK$11)^3/$AK40*BA40))</f>
        <v>0</v>
      </c>
      <c r="W40" s="60"/>
      <c r="X40" s="71">
        <f>(1+$AK$11)*T40</f>
        <v>0</v>
      </c>
      <c r="Y40" s="60"/>
      <c r="Z40" s="69">
        <f>IF(BE40=0,0,($AJ40*(1+$AK$11)^4/$AK40*BE40))</f>
        <v>0</v>
      </c>
      <c r="AA40" s="60"/>
      <c r="AB40" s="71">
        <f>(1+$AK$11)*X40</f>
        <v>0</v>
      </c>
      <c r="AC40" s="60"/>
      <c r="AD40" s="69">
        <f>J40+N40+R40+V40+Z40</f>
        <v>0</v>
      </c>
      <c r="AE40" s="69"/>
      <c r="AF40" s="70">
        <f>L40+P40+T40+X40+AB40</f>
        <v>0</v>
      </c>
      <c r="AH40" s="315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 s="72">
        <f>AU40*AV40</f>
        <v>0</v>
      </c>
      <c r="AX40" s="46"/>
      <c r="AY40" s="79">
        <f>IF($AK$15=3,0,AU40)</f>
        <v>0</v>
      </c>
      <c r="AZ40" s="80">
        <f>IF($AK$15=3,0,AV40)</f>
        <v>0</v>
      </c>
      <c r="BA40" s="72">
        <f>AY40*AZ40</f>
        <v>0</v>
      </c>
      <c r="BB40" s="46"/>
      <c r="BC40" s="79">
        <f>IF($AK$15=4,0,AY40)</f>
        <v>0</v>
      </c>
      <c r="BD40" s="80">
        <f>IF($AK$15=4,0,AZ40)</f>
        <v>0</v>
      </c>
      <c r="BE40" s="72">
        <f>BC40*BD40</f>
        <v>0</v>
      </c>
      <c r="BF40" s="81"/>
      <c r="BG40" s="81">
        <f>BE40+BA40+AW40+AS40+AO40</f>
        <v>0</v>
      </c>
    </row>
    <row r="41" spans="1:59" ht="16.5" hidden="1" customHeight="1" x14ac:dyDescent="0.35">
      <c r="A41" s="42"/>
      <c r="B41" s="6"/>
      <c r="C41" s="108" t="s">
        <v>70</v>
      </c>
      <c r="D41" s="108"/>
      <c r="E41" s="108"/>
      <c r="F41" s="60"/>
      <c r="G41" s="60"/>
      <c r="H41" s="156"/>
      <c r="I41" s="40"/>
      <c r="J41" s="69"/>
      <c r="K41" s="69"/>
      <c r="L41" s="71"/>
      <c r="M41" s="69"/>
      <c r="N41" s="69"/>
      <c r="O41" s="60"/>
      <c r="P41" s="71"/>
      <c r="Q41" s="60"/>
      <c r="R41" s="60"/>
      <c r="S41" s="60"/>
      <c r="T41" s="138"/>
      <c r="U41" s="60"/>
      <c r="V41" s="60"/>
      <c r="W41" s="60"/>
      <c r="X41" s="138"/>
      <c r="Y41" s="60"/>
      <c r="Z41" s="60"/>
      <c r="AA41" s="60"/>
      <c r="AB41" s="71"/>
      <c r="AC41" s="60"/>
      <c r="AD41" s="69"/>
      <c r="AE41" s="69"/>
      <c r="AF41" s="70"/>
      <c r="AH41" s="315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 s="72"/>
      <c r="AX41" s="46"/>
      <c r="AY41" s="79"/>
      <c r="AZ41" s="80"/>
      <c r="BA41" s="72"/>
      <c r="BB41" s="46"/>
      <c r="BC41" s="79"/>
      <c r="BD41" s="80"/>
      <c r="BE41" s="72"/>
      <c r="BF41" s="81"/>
      <c r="BG41" s="46"/>
    </row>
    <row r="42" spans="1:59" ht="16.5" hidden="1" customHeight="1" x14ac:dyDescent="0.35">
      <c r="A42" s="42" t="s">
        <v>100</v>
      </c>
      <c r="B42" s="6"/>
      <c r="C42" s="108"/>
      <c r="D42" s="158" t="str">
        <f>((AM42*100)&amp;"%"&amp;" time, "&amp;AN42&amp;" months, "&amp;AL42)</f>
        <v xml:space="preserve">0% time,  months, </v>
      </c>
      <c r="E42" s="158"/>
      <c r="F42" s="60"/>
      <c r="G42" s="60"/>
      <c r="H42" s="156"/>
      <c r="I42" s="40"/>
      <c r="J42" s="69">
        <f>IF(AO42=0,0,($AJ42/$AK42*AO42))</f>
        <v>0</v>
      </c>
      <c r="K42" s="69"/>
      <c r="L42" s="71">
        <v>0</v>
      </c>
      <c r="M42" s="69"/>
      <c r="N42" s="69">
        <f>IF(AS42=0,0,($AJ42*(1+$AK$11)/$AK42*AS42))</f>
        <v>0</v>
      </c>
      <c r="O42" s="60"/>
      <c r="P42" s="71">
        <f>(1+$AK$11)*L42</f>
        <v>0</v>
      </c>
      <c r="Q42" s="60"/>
      <c r="R42" s="69">
        <f>IF(AW42=0,0,($AJ42*(1+$AK$11)^2/$AK42*AW42))</f>
        <v>0</v>
      </c>
      <c r="S42" s="60"/>
      <c r="T42" s="71">
        <f>(1+$AK$11)*P42</f>
        <v>0</v>
      </c>
      <c r="U42" s="60"/>
      <c r="V42" s="69">
        <f>IF(BA42=0,0,($AJ42*(1+$AK$11)^3/$AK42*BA42))</f>
        <v>0</v>
      </c>
      <c r="W42" s="60"/>
      <c r="X42" s="71">
        <f>(1+$AK$11)*T42</f>
        <v>0</v>
      </c>
      <c r="Y42" s="60"/>
      <c r="Z42" s="69">
        <f>IF(BE42=0,0,($AJ42*(1+$AK$11)^4/$AK42*BE42))</f>
        <v>0</v>
      </c>
      <c r="AA42" s="60"/>
      <c r="AB42" s="71">
        <f>(1+$AK$11)*X42</f>
        <v>0</v>
      </c>
      <c r="AC42" s="60"/>
      <c r="AD42" s="69">
        <f>J42+N42+R42+V42+Z42</f>
        <v>0</v>
      </c>
      <c r="AE42" s="69"/>
      <c r="AF42" s="70">
        <f>L42+P42+T42+X42+AB42</f>
        <v>0</v>
      </c>
      <c r="AH42" s="315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 s="72">
        <f>AU42*AV42</f>
        <v>0</v>
      </c>
      <c r="AX42" s="46"/>
      <c r="AY42" s="79">
        <f>IF($AK$15=3,0,AU42)</f>
        <v>0</v>
      </c>
      <c r="AZ42" s="80">
        <f>IF($AK$15=3,0,AV42)</f>
        <v>0</v>
      </c>
      <c r="BA42" s="72">
        <f>AY42*AZ42</f>
        <v>0</v>
      </c>
      <c r="BB42" s="46"/>
      <c r="BC42" s="79">
        <f>IF($AK$15=4,0,AY42)</f>
        <v>0</v>
      </c>
      <c r="BD42" s="80">
        <f>IF($AK$15=4,0,AZ42)</f>
        <v>0</v>
      </c>
      <c r="BE42" s="72">
        <f>BC42*BD42</f>
        <v>0</v>
      </c>
      <c r="BF42" s="81"/>
      <c r="BG42" s="81">
        <f>BE42+BA42+AW42+AS42+AO42</f>
        <v>0</v>
      </c>
    </row>
    <row r="43" spans="1:59" ht="16.5" hidden="1" customHeight="1" x14ac:dyDescent="0.35">
      <c r="A43" s="42"/>
      <c r="B43" s="6"/>
      <c r="C43" s="108" t="s">
        <v>70</v>
      </c>
      <c r="D43" s="108"/>
      <c r="E43" s="108"/>
      <c r="F43" s="60"/>
      <c r="G43" s="60"/>
      <c r="H43" s="156"/>
      <c r="I43" s="40"/>
      <c r="J43" s="69"/>
      <c r="K43" s="69"/>
      <c r="L43" s="71"/>
      <c r="M43" s="69"/>
      <c r="N43" s="69"/>
      <c r="O43" s="60"/>
      <c r="P43" s="71"/>
      <c r="Q43" s="60"/>
      <c r="R43" s="69"/>
      <c r="S43" s="60"/>
      <c r="T43" s="71"/>
      <c r="U43" s="60"/>
      <c r="V43" s="69"/>
      <c r="W43" s="60"/>
      <c r="X43" s="71"/>
      <c r="Y43" s="60"/>
      <c r="Z43" s="69"/>
      <c r="AA43" s="60"/>
      <c r="AB43" s="71"/>
      <c r="AC43" s="60"/>
      <c r="AD43" s="69"/>
      <c r="AE43" s="69"/>
      <c r="AF43" s="70"/>
      <c r="AH43" s="315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 s="72"/>
      <c r="AX43" s="46"/>
      <c r="AY43" s="79"/>
      <c r="AZ43" s="80"/>
      <c r="BA43" s="72"/>
      <c r="BB43" s="46"/>
      <c r="BC43" s="79"/>
      <c r="BD43" s="80"/>
      <c r="BE43" s="72"/>
      <c r="BF43" s="81"/>
      <c r="BG43" s="46"/>
    </row>
    <row r="44" spans="1:59" ht="16.5" hidden="1" customHeight="1" x14ac:dyDescent="0.35">
      <c r="A44" s="42" t="s">
        <v>100</v>
      </c>
      <c r="B44" s="6"/>
      <c r="C44" s="108"/>
      <c r="D44" s="158" t="str">
        <f>((AM44*100)&amp;"%"&amp;" time, "&amp;AN44&amp;" months, "&amp;AL44)</f>
        <v xml:space="preserve">0% time,  months, </v>
      </c>
      <c r="E44" s="158"/>
      <c r="F44" s="60"/>
      <c r="G44" s="60"/>
      <c r="H44" s="156"/>
      <c r="I44" s="40"/>
      <c r="J44" s="69">
        <f>IF(AO44=0,0,($AJ44/$AK44*AO44))</f>
        <v>0</v>
      </c>
      <c r="K44" s="69"/>
      <c r="L44" s="71">
        <v>0</v>
      </c>
      <c r="M44" s="69"/>
      <c r="N44" s="69">
        <f>IF(AS44=0,0,($AJ44*(1+$AK$11)/$AK44*AS44))</f>
        <v>0</v>
      </c>
      <c r="O44" s="60"/>
      <c r="P44" s="71">
        <f>(1+$AK$11)*L44</f>
        <v>0</v>
      </c>
      <c r="Q44" s="60"/>
      <c r="R44" s="69">
        <f>IF(AW44=0,0,($AJ44*(1+$AK$11)^2/$AK44*AW44))</f>
        <v>0</v>
      </c>
      <c r="S44" s="60"/>
      <c r="T44" s="71">
        <f>(1+$AK$11)*P44</f>
        <v>0</v>
      </c>
      <c r="U44" s="60"/>
      <c r="V44" s="69">
        <f>IF(BA44=0,0,($AJ44*(1+$AK$11)^3/$AK44*BA44))</f>
        <v>0</v>
      </c>
      <c r="W44" s="60"/>
      <c r="X44" s="71">
        <f>(1+$AK$11)*T44</f>
        <v>0</v>
      </c>
      <c r="Y44" s="60"/>
      <c r="Z44" s="69">
        <f>IF(BE44=0,0,($AJ44*(1+$AK$11)^4/$AK44*BE44))</f>
        <v>0</v>
      </c>
      <c r="AA44" s="60"/>
      <c r="AB44" s="71">
        <f>(1+$AK$11)*X44</f>
        <v>0</v>
      </c>
      <c r="AC44" s="60"/>
      <c r="AD44" s="69">
        <f>J44+N44+R44+V44+Z44</f>
        <v>0</v>
      </c>
      <c r="AE44" s="69"/>
      <c r="AF44" s="70">
        <f>L44+P44+T44+X44+AB44</f>
        <v>0</v>
      </c>
      <c r="AH44" s="315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 s="72">
        <f>AU44*AV44</f>
        <v>0</v>
      </c>
      <c r="AX44" s="46"/>
      <c r="AY44" s="79">
        <f>IF($AK$15=3,0,AU44)</f>
        <v>0</v>
      </c>
      <c r="AZ44" s="80">
        <f>IF($AK$15=3,0,AV44)</f>
        <v>0</v>
      </c>
      <c r="BA44" s="72">
        <f>AY44*AZ44</f>
        <v>0</v>
      </c>
      <c r="BB44" s="46"/>
      <c r="BC44" s="79">
        <f>IF($AK$15=4,0,AY44)</f>
        <v>0</v>
      </c>
      <c r="BD44" s="80">
        <f>IF($AK$15=4,0,AZ44)</f>
        <v>0</v>
      </c>
      <c r="BE44" s="72">
        <f>BC44*BD44</f>
        <v>0</v>
      </c>
      <c r="BF44" s="81"/>
      <c r="BG44" s="81">
        <f>BE44+BA44+AW44+AS44+AO44</f>
        <v>0</v>
      </c>
    </row>
    <row r="45" spans="1:59" ht="16.5" hidden="1" customHeight="1" x14ac:dyDescent="0.35">
      <c r="A45" s="42"/>
      <c r="B45" s="6"/>
      <c r="C45" s="108" t="s">
        <v>41</v>
      </c>
      <c r="D45" s="108"/>
      <c r="E45" s="108"/>
      <c r="F45" s="60"/>
      <c r="G45" s="60"/>
      <c r="H45" s="156"/>
      <c r="I45" s="40"/>
      <c r="J45" s="69"/>
      <c r="K45" s="69"/>
      <c r="L45" s="71"/>
      <c r="M45" s="69"/>
      <c r="N45" s="69"/>
      <c r="O45" s="60"/>
      <c r="P45" s="71"/>
      <c r="Q45" s="60"/>
      <c r="R45" s="69"/>
      <c r="S45" s="60"/>
      <c r="T45" s="71"/>
      <c r="U45" s="60"/>
      <c r="V45" s="69"/>
      <c r="W45" s="60"/>
      <c r="X45" s="71"/>
      <c r="Y45" s="60"/>
      <c r="Z45" s="69"/>
      <c r="AA45" s="60"/>
      <c r="AB45" s="71"/>
      <c r="AC45" s="60"/>
      <c r="AD45" s="69"/>
      <c r="AE45" s="69"/>
      <c r="AF45" s="70"/>
      <c r="AH45" s="31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 s="72"/>
      <c r="AX45" s="46"/>
      <c r="AY45" s="79"/>
      <c r="AZ45" s="80"/>
      <c r="BA45" s="72"/>
      <c r="BB45" s="46"/>
      <c r="BC45" s="79"/>
      <c r="BD45" s="80"/>
      <c r="BE45" s="72"/>
      <c r="BF45" s="81"/>
      <c r="BG45" s="46"/>
    </row>
    <row r="46" spans="1:59" ht="16.5" hidden="1" customHeight="1" x14ac:dyDescent="0.35">
      <c r="A46" s="42" t="s">
        <v>41</v>
      </c>
      <c r="B46" s="6"/>
      <c r="C46" s="108"/>
      <c r="D46" s="158" t="str">
        <f>((AM46*100)&amp;"%"&amp;" time, "&amp;AN46&amp;" months, "&amp;AL46)</f>
        <v xml:space="preserve">0% time,  months, </v>
      </c>
      <c r="E46" s="158"/>
      <c r="F46" s="60"/>
      <c r="G46" s="60"/>
      <c r="H46" s="156"/>
      <c r="I46" s="40"/>
      <c r="J46" s="69">
        <f>IF(AO46=0,0,($AJ46/$AK46*AO46))</f>
        <v>0</v>
      </c>
      <c r="K46" s="69"/>
      <c r="L46" s="71">
        <v>0</v>
      </c>
      <c r="M46" s="69"/>
      <c r="N46" s="69">
        <f>IF(AS46=0,0,($AJ46*(1+$AK$11)/$AK46*AS46))</f>
        <v>0</v>
      </c>
      <c r="O46" s="60"/>
      <c r="P46" s="71">
        <f>(1+$AK$11)*L46</f>
        <v>0</v>
      </c>
      <c r="Q46" s="60"/>
      <c r="R46" s="69">
        <f>IF(AW46=0,0,($AJ46*(1+$AK$11)^2/$AK46*AW46))</f>
        <v>0</v>
      </c>
      <c r="S46" s="60"/>
      <c r="T46" s="71">
        <f>(1+$AK$11)*P46</f>
        <v>0</v>
      </c>
      <c r="U46" s="60"/>
      <c r="V46" s="69">
        <f>IF(BA46=0,0,($AJ46*(1+$AK$11)^3/$AK46*BA46))</f>
        <v>0</v>
      </c>
      <c r="W46" s="60"/>
      <c r="X46" s="71">
        <f>(1+$AK$11)*T46</f>
        <v>0</v>
      </c>
      <c r="Y46" s="60"/>
      <c r="Z46" s="69">
        <f>IF(BE46=0,0,($AJ46*(1+$AK$11)^4/$AK46*BE46))</f>
        <v>0</v>
      </c>
      <c r="AA46" s="60"/>
      <c r="AB46" s="71">
        <f>(1+$AK$11)*X46</f>
        <v>0</v>
      </c>
      <c r="AC46" s="60"/>
      <c r="AD46" s="69">
        <f>J46+N46+R46+V46+Z46</f>
        <v>0</v>
      </c>
      <c r="AE46" s="69"/>
      <c r="AF46" s="70">
        <f>L46+P46+T46+X46+AB46</f>
        <v>0</v>
      </c>
      <c r="AH46" s="315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 s="72">
        <f>AU46*AV46</f>
        <v>0</v>
      </c>
      <c r="AX46" s="46"/>
      <c r="AY46" s="79">
        <f>IF($AK$15=3,0,AU46)</f>
        <v>0</v>
      </c>
      <c r="AZ46" s="80">
        <f>IF($AK$15=3,0,AV46)</f>
        <v>0</v>
      </c>
      <c r="BA46" s="72">
        <f>AY46*AZ46</f>
        <v>0</v>
      </c>
      <c r="BB46" s="46"/>
      <c r="BC46" s="79">
        <f>IF($AK$15=4,0,AY46)</f>
        <v>0</v>
      </c>
      <c r="BD46" s="80">
        <f>IF($AK$15=4,0,AZ46)</f>
        <v>0</v>
      </c>
      <c r="BE46" s="72">
        <f>BC46*BD46</f>
        <v>0</v>
      </c>
      <c r="BF46" s="81"/>
      <c r="BG46" s="81">
        <f>BE46+BA46+AW46+AS46+AO46</f>
        <v>0</v>
      </c>
    </row>
    <row r="47" spans="1:59" ht="16.5" hidden="1" customHeight="1" x14ac:dyDescent="0.35">
      <c r="A47" s="42" t="s">
        <v>41</v>
      </c>
      <c r="B47" s="6"/>
      <c r="C47" s="108"/>
      <c r="D47" s="158" t="str">
        <f>((AM47*100)&amp;"%"&amp;" time, "&amp;AN47&amp;" months, "&amp;AL47)</f>
        <v xml:space="preserve">0% time,  months, </v>
      </c>
      <c r="E47" s="158"/>
      <c r="F47" s="60"/>
      <c r="G47" s="60"/>
      <c r="H47" s="156"/>
      <c r="I47" s="40"/>
      <c r="J47" s="69">
        <f>IF(AO47=0,0,($AJ47/$AK47*AO47))</f>
        <v>0</v>
      </c>
      <c r="K47" s="69"/>
      <c r="L47" s="71">
        <v>0</v>
      </c>
      <c r="M47" s="69"/>
      <c r="N47" s="69">
        <f>IF(AS47=0,0,($AJ47*(1+$AK$11)/$AK47*AS47))</f>
        <v>0</v>
      </c>
      <c r="O47" s="60"/>
      <c r="P47" s="71">
        <f>(1+$AK$11)*L47</f>
        <v>0</v>
      </c>
      <c r="Q47" s="60"/>
      <c r="R47" s="69">
        <f>IF(AW47=0,0,($AJ47*(1+$AK$11)^2/$AK47*AW47))</f>
        <v>0</v>
      </c>
      <c r="S47" s="60"/>
      <c r="T47" s="71">
        <f>(1+$AK$11)*P47</f>
        <v>0</v>
      </c>
      <c r="U47" s="60"/>
      <c r="V47" s="69">
        <f>IF(BA47=0,0,($AJ47*(1+$AK$11)^3/$AK47*BA47))</f>
        <v>0</v>
      </c>
      <c r="W47" s="60"/>
      <c r="X47" s="71">
        <f>(1+$AK$11)*T47</f>
        <v>0</v>
      </c>
      <c r="Y47" s="60"/>
      <c r="Z47" s="69">
        <f>IF(BE47=0,0,($AJ47*(1+$AK$11)^4/$AK47*BE47))</f>
        <v>0</v>
      </c>
      <c r="AA47" s="60"/>
      <c r="AB47" s="71">
        <f>(1+$AK$11)*X47</f>
        <v>0</v>
      </c>
      <c r="AC47" s="60"/>
      <c r="AD47" s="69">
        <f>J47+N47+R47+V47+Z47</f>
        <v>0</v>
      </c>
      <c r="AE47" s="69"/>
      <c r="AF47" s="70">
        <f>L47+P47+T47+X47+AB47</f>
        <v>0</v>
      </c>
      <c r="AH47" s="315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 s="72">
        <f>AU47*AV47</f>
        <v>0</v>
      </c>
      <c r="AX47" s="46"/>
      <c r="AY47" s="79">
        <f>IF($AK$15=3,0,AU47)</f>
        <v>0</v>
      </c>
      <c r="AZ47" s="80">
        <f>IF($AK$15=3,0,AV47)</f>
        <v>0</v>
      </c>
      <c r="BA47" s="72">
        <f>AY47*AZ47</f>
        <v>0</v>
      </c>
      <c r="BB47" s="46"/>
      <c r="BC47" s="79">
        <f>IF($AK$15=4,0,AY47)</f>
        <v>0</v>
      </c>
      <c r="BD47" s="80">
        <f>IF($AK$15=4,0,AZ47)</f>
        <v>0</v>
      </c>
      <c r="BE47" s="72">
        <f>BC47*BD47</f>
        <v>0</v>
      </c>
      <c r="BF47" s="81"/>
      <c r="BG47" s="81">
        <f>BE47+BA47+AW47+AS47+AO47</f>
        <v>0</v>
      </c>
    </row>
    <row r="48" spans="1:59" ht="15.75" hidden="1" customHeight="1" x14ac:dyDescent="0.35">
      <c r="A48" s="42"/>
      <c r="C48" s="108" t="s">
        <v>41</v>
      </c>
      <c r="D48" s="108"/>
      <c r="E48" s="108"/>
      <c r="F48" s="60"/>
      <c r="G48" s="60"/>
      <c r="H48" s="156"/>
      <c r="I48" s="40"/>
      <c r="J48" s="69"/>
      <c r="K48" s="69"/>
      <c r="L48" s="71"/>
      <c r="M48" s="69"/>
      <c r="N48" s="69"/>
      <c r="O48" s="60"/>
      <c r="P48" s="71"/>
      <c r="Q48" s="60"/>
      <c r="R48" s="60"/>
      <c r="S48" s="60"/>
      <c r="T48" s="71"/>
      <c r="U48" s="60"/>
      <c r="V48" s="60"/>
      <c r="W48" s="60"/>
      <c r="X48" s="71"/>
      <c r="Y48" s="60"/>
      <c r="Z48" s="60"/>
      <c r="AA48" s="60"/>
      <c r="AB48" s="71"/>
      <c r="AC48" s="60"/>
      <c r="AD48" s="69"/>
      <c r="AF48" s="37"/>
      <c r="AH48" s="315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 s="72"/>
      <c r="AX48" s="46"/>
      <c r="AY48" s="79"/>
      <c r="AZ48" s="80"/>
      <c r="BA48" s="72"/>
      <c r="BB48" s="46"/>
      <c r="BC48" s="79"/>
      <c r="BD48" s="80"/>
      <c r="BE48" s="72"/>
      <c r="BF48" s="81"/>
      <c r="BG48" s="81"/>
    </row>
    <row r="49" spans="1:59" ht="16.5" hidden="1" customHeight="1" x14ac:dyDescent="0.35">
      <c r="A49" s="42" t="s">
        <v>41</v>
      </c>
      <c r="B49" s="6"/>
      <c r="C49" s="108"/>
      <c r="D49" s="158" t="str">
        <f>((AM49*100)&amp;"%"&amp;" time, "&amp;AN49&amp;" months, "&amp;AL49)</f>
        <v xml:space="preserve">0% time,  months, </v>
      </c>
      <c r="E49" s="158"/>
      <c r="F49" s="60"/>
      <c r="G49" s="60"/>
      <c r="H49" s="156"/>
      <c r="I49" s="40"/>
      <c r="J49" s="69">
        <f>IF(AO49=0,0,($AJ49/$AK49*AO49))</f>
        <v>0</v>
      </c>
      <c r="K49" s="69"/>
      <c r="L49" s="71">
        <v>0</v>
      </c>
      <c r="M49" s="69"/>
      <c r="N49" s="69">
        <f>IF(AS49=0,0,($AJ49*(1+$AK$11)/$AK49*AS49))</f>
        <v>0</v>
      </c>
      <c r="O49" s="60"/>
      <c r="P49" s="71">
        <f>(1+$AK$11)*L49</f>
        <v>0</v>
      </c>
      <c r="Q49" s="60"/>
      <c r="R49" s="69">
        <f>IF(AW49=0,0,($AJ49*(1+$AK$11)^2/$AK49*AW49))</f>
        <v>0</v>
      </c>
      <c r="S49" s="60"/>
      <c r="T49" s="71">
        <f>(1+$AK$11)*P49</f>
        <v>0</v>
      </c>
      <c r="U49" s="60"/>
      <c r="V49" s="69">
        <f>IF(BA49=0,0,($AJ49*(1+$AK$11)^3/$AK49*BA49))</f>
        <v>0</v>
      </c>
      <c r="W49" s="60"/>
      <c r="X49" s="71">
        <f>(1+$AK$11)*T49</f>
        <v>0</v>
      </c>
      <c r="Y49" s="60"/>
      <c r="Z49" s="69">
        <f>IF(BE49=0,0,($AJ49*(1+$AK$11)^4/$AK49*BE49))</f>
        <v>0</v>
      </c>
      <c r="AA49" s="60"/>
      <c r="AB49" s="71">
        <f>(1+$AK$11)*X49</f>
        <v>0</v>
      </c>
      <c r="AC49" s="60"/>
      <c r="AD49" s="69">
        <f>J49+N49+R49+V49+Z49</f>
        <v>0</v>
      </c>
      <c r="AE49" s="69"/>
      <c r="AF49" s="70">
        <f>L49+P49+T49+X49+AB49</f>
        <v>0</v>
      </c>
      <c r="AH49" s="315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 s="72">
        <f>AU49*AV49</f>
        <v>0</v>
      </c>
      <c r="AX49" s="46"/>
      <c r="AY49" s="79">
        <f>IF($AK$15=3,0,AU49)</f>
        <v>0</v>
      </c>
      <c r="AZ49" s="80">
        <f>IF($AK$15=3,0,AV49)</f>
        <v>0</v>
      </c>
      <c r="BA49" s="72">
        <f>AY49*AZ49</f>
        <v>0</v>
      </c>
      <c r="BB49" s="46"/>
      <c r="BC49" s="79">
        <f>IF($AK$15=4,0,AY49)</f>
        <v>0</v>
      </c>
      <c r="BD49" s="80">
        <f>IF($AK$15=4,0,AZ49)</f>
        <v>0</v>
      </c>
      <c r="BE49" s="72">
        <f>BC49*BD49</f>
        <v>0</v>
      </c>
      <c r="BF49" s="81"/>
      <c r="BG49" s="81">
        <f>BE49+BA49+AW49+AS49+AO49</f>
        <v>0</v>
      </c>
    </row>
    <row r="50" spans="1:59" ht="16.5" hidden="1" customHeight="1" x14ac:dyDescent="0.35">
      <c r="A50" s="42" t="s">
        <v>41</v>
      </c>
      <c r="B50" s="6"/>
      <c r="C50" s="108"/>
      <c r="D50" s="158" t="str">
        <f>((AM50*100)&amp;"%"&amp;" time, "&amp;AN50&amp;" months, "&amp;AL50)</f>
        <v xml:space="preserve">0% time,  months, </v>
      </c>
      <c r="E50" s="158"/>
      <c r="F50" s="60"/>
      <c r="G50" s="60"/>
      <c r="H50" s="156"/>
      <c r="I50" s="40"/>
      <c r="J50" s="69">
        <f>IF(AO50=0,0,($AJ50/$AK50*AO50))</f>
        <v>0</v>
      </c>
      <c r="K50" s="69"/>
      <c r="L50" s="71">
        <v>0</v>
      </c>
      <c r="M50" s="69"/>
      <c r="N50" s="69">
        <f>IF(AS50=0,0,($AJ50*(1+$AK$11)/$AK50*AS50))</f>
        <v>0</v>
      </c>
      <c r="O50" s="60"/>
      <c r="P50" s="71">
        <f>(1+$AK$11)*L50</f>
        <v>0</v>
      </c>
      <c r="Q50" s="60"/>
      <c r="R50" s="69">
        <f>IF(AW50=0,0,($AJ50*(1+$AK$11)^2/$AK50*AW50))</f>
        <v>0</v>
      </c>
      <c r="S50" s="60"/>
      <c r="T50" s="71">
        <f>(1+$AK$11)*P50</f>
        <v>0</v>
      </c>
      <c r="U50" s="60"/>
      <c r="V50" s="69">
        <f>IF(BA50=0,0,($AJ50*(1+$AK$11)^3/$AK50*BA50))</f>
        <v>0</v>
      </c>
      <c r="W50" s="60"/>
      <c r="X50" s="71">
        <f>(1+$AK$11)*T50</f>
        <v>0</v>
      </c>
      <c r="Y50" s="60"/>
      <c r="Z50" s="69">
        <f>IF(BE50=0,0,($AJ50*(1+$AK$11)^4/$AK50*BE50))</f>
        <v>0</v>
      </c>
      <c r="AA50" s="60"/>
      <c r="AB50" s="71">
        <f>(1+$AK$11)*X50</f>
        <v>0</v>
      </c>
      <c r="AC50" s="60"/>
      <c r="AD50" s="69">
        <f>J50+N50+R50+V50+Z50</f>
        <v>0</v>
      </c>
      <c r="AE50" s="69"/>
      <c r="AF50" s="70">
        <f>L50+P50+T50+X50+AB50</f>
        <v>0</v>
      </c>
      <c r="AH50" s="315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 s="72">
        <f>AU50*AV50</f>
        <v>0</v>
      </c>
      <c r="AX50" s="46"/>
      <c r="AY50" s="79">
        <f>IF($AK$15=3,0,AU50)</f>
        <v>0</v>
      </c>
      <c r="AZ50" s="80">
        <f>IF($AK$15=3,0,AV50)</f>
        <v>0</v>
      </c>
      <c r="BA50" s="72">
        <f>AY50*AZ50</f>
        <v>0</v>
      </c>
      <c r="BB50" s="46"/>
      <c r="BC50" s="79">
        <f>IF($AK$15=4,0,AY50)</f>
        <v>0</v>
      </c>
      <c r="BD50" s="80">
        <f>IF($AK$15=4,0,AZ50)</f>
        <v>0</v>
      </c>
      <c r="BE50" s="72">
        <f>BC50*BD50</f>
        <v>0</v>
      </c>
      <c r="BF50" s="81"/>
      <c r="BG50" s="81">
        <f>BE50+BA50+AW50+AS50+AO50</f>
        <v>0</v>
      </c>
    </row>
    <row r="51" spans="1:59" ht="16.5" hidden="1" customHeight="1" x14ac:dyDescent="0.35">
      <c r="A51" s="42"/>
      <c r="B51" s="6"/>
      <c r="C51" s="108" t="s">
        <v>41</v>
      </c>
      <c r="D51" s="108"/>
      <c r="E51" s="108"/>
      <c r="F51" s="60"/>
      <c r="G51" s="60"/>
      <c r="H51" s="156"/>
      <c r="I51" s="40"/>
      <c r="J51" s="69"/>
      <c r="K51" s="69"/>
      <c r="L51" s="71"/>
      <c r="M51" s="69"/>
      <c r="N51" s="69"/>
      <c r="O51" s="60"/>
      <c r="P51" s="71"/>
      <c r="Q51" s="60"/>
      <c r="R51" s="69"/>
      <c r="S51" s="60"/>
      <c r="T51" s="71"/>
      <c r="U51" s="60"/>
      <c r="V51" s="69"/>
      <c r="W51" s="60"/>
      <c r="X51" s="71"/>
      <c r="Y51" s="60"/>
      <c r="Z51" s="69"/>
      <c r="AA51" s="60"/>
      <c r="AB51" s="71"/>
      <c r="AC51" s="60"/>
      <c r="AD51" s="69"/>
      <c r="AE51" s="69"/>
      <c r="AF51" s="70"/>
      <c r="AH51" s="315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 s="72"/>
      <c r="AX51" s="46"/>
      <c r="AY51" s="79"/>
      <c r="AZ51" s="80"/>
      <c r="BA51" s="72"/>
      <c r="BB51" s="46"/>
      <c r="BC51" s="79"/>
      <c r="BD51" s="80"/>
      <c r="BE51" s="72"/>
      <c r="BF51" s="81"/>
      <c r="BG51" s="46"/>
    </row>
    <row r="52" spans="1:59" ht="16.5" hidden="1" customHeight="1" x14ac:dyDescent="0.35">
      <c r="A52" s="42" t="s">
        <v>41</v>
      </c>
      <c r="B52" s="6"/>
      <c r="C52" s="108"/>
      <c r="D52" s="158" t="str">
        <f>((AM52*100)&amp;"%"&amp;" time, "&amp;AN52&amp;" months, "&amp;AL52)</f>
        <v xml:space="preserve">0% time,  months, </v>
      </c>
      <c r="E52" s="158"/>
      <c r="F52" s="60"/>
      <c r="G52" s="60"/>
      <c r="H52" s="156"/>
      <c r="I52" s="40"/>
      <c r="J52" s="69">
        <f>IF(AO52=0,0,($AJ52/$AK52*AO52))</f>
        <v>0</v>
      </c>
      <c r="K52" s="69"/>
      <c r="L52" s="71">
        <v>0</v>
      </c>
      <c r="M52" s="69"/>
      <c r="N52" s="69">
        <f>IF(AS52=0,0,($AJ52*(1+$AK$11)/$AK52*AS52))</f>
        <v>0</v>
      </c>
      <c r="O52" s="60"/>
      <c r="P52" s="71">
        <f>(1+$AK$11)*L52</f>
        <v>0</v>
      </c>
      <c r="Q52" s="60"/>
      <c r="R52" s="69">
        <f>IF(AW52=0,0,($AJ52*(1+$AK$11)^2/$AK52*AW52))</f>
        <v>0</v>
      </c>
      <c r="S52" s="60"/>
      <c r="T52" s="71">
        <f>(1+$AK$11)*P52</f>
        <v>0</v>
      </c>
      <c r="U52" s="60"/>
      <c r="V52" s="69">
        <f>IF(BA52=0,0,($AJ52*(1+$AK$11)^3/$AK52*BA52))</f>
        <v>0</v>
      </c>
      <c r="W52" s="60"/>
      <c r="X52" s="71">
        <f>(1+$AK$11)*T52</f>
        <v>0</v>
      </c>
      <c r="Y52" s="60"/>
      <c r="Z52" s="69">
        <f>IF(BE52=0,0,($AJ52*(1+$AK$11)^4/$AK52*BE52))</f>
        <v>0</v>
      </c>
      <c r="AA52" s="60"/>
      <c r="AB52" s="71">
        <f>(1+$AK$11)*X52</f>
        <v>0</v>
      </c>
      <c r="AC52" s="60"/>
      <c r="AD52" s="69">
        <f>J52+N52+R52+V52+Z52</f>
        <v>0</v>
      </c>
      <c r="AE52" s="69"/>
      <c r="AF52" s="70">
        <f>L52+P52+T52+X52+AB52</f>
        <v>0</v>
      </c>
      <c r="AH52" s="315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 s="72">
        <f>AU52*AV52</f>
        <v>0</v>
      </c>
      <c r="AX52" s="46"/>
      <c r="AY52" s="79">
        <f>IF($AK$15=3,0,AU52)</f>
        <v>0</v>
      </c>
      <c r="AZ52" s="80">
        <f>IF($AK$15=3,0,AV52)</f>
        <v>0</v>
      </c>
      <c r="BA52" s="72">
        <f>AY52*AZ52</f>
        <v>0</v>
      </c>
      <c r="BB52" s="46"/>
      <c r="BC52" s="79">
        <f>IF($AK$15=4,0,AY52)</f>
        <v>0</v>
      </c>
      <c r="BD52" s="80">
        <f>IF($AK$15=4,0,AZ52)</f>
        <v>0</v>
      </c>
      <c r="BE52" s="72">
        <f>BC52*BD52</f>
        <v>0</v>
      </c>
      <c r="BF52" s="81"/>
      <c r="BG52" s="81">
        <f>BE52+BA52+AW52+AS52+AO52</f>
        <v>0</v>
      </c>
    </row>
    <row r="53" spans="1:59" ht="16.5" hidden="1" customHeight="1" x14ac:dyDescent="0.35">
      <c r="A53" s="42" t="s">
        <v>41</v>
      </c>
      <c r="B53" s="6"/>
      <c r="C53" s="108"/>
      <c r="D53" s="158" t="str">
        <f>((AM53*100)&amp;"%"&amp;" time, "&amp;AN53&amp;" months, "&amp;AL53)</f>
        <v xml:space="preserve">0% time,  months, </v>
      </c>
      <c r="E53" s="158"/>
      <c r="F53" s="60"/>
      <c r="G53" s="60"/>
      <c r="H53" s="156"/>
      <c r="I53" s="40"/>
      <c r="J53" s="69">
        <f>IF(AO53=0,0,($AJ53/$AK53*AO53))</f>
        <v>0</v>
      </c>
      <c r="K53" s="69"/>
      <c r="L53" s="71">
        <v>0</v>
      </c>
      <c r="M53" s="69"/>
      <c r="N53" s="69">
        <f>IF(AS53=0,0,($AJ53*(1+$AK$11)/$AK53*AS53))</f>
        <v>0</v>
      </c>
      <c r="O53" s="60"/>
      <c r="P53" s="71">
        <f>(1+$AK$11)*L53</f>
        <v>0</v>
      </c>
      <c r="Q53" s="60"/>
      <c r="R53" s="69">
        <f>IF(AW53=0,0,($AJ53*(1+$AK$11)^2/$AK53*AW53))</f>
        <v>0</v>
      </c>
      <c r="S53" s="60"/>
      <c r="T53" s="71">
        <f>(1+$AK$11)*P53</f>
        <v>0</v>
      </c>
      <c r="U53" s="60"/>
      <c r="V53" s="69">
        <f>IF(BA53=0,0,($AJ53*(1+$AK$11)^3/$AK53*BA53))</f>
        <v>0</v>
      </c>
      <c r="W53" s="60"/>
      <c r="X53" s="71">
        <f>(1+$AK$11)*T53</f>
        <v>0</v>
      </c>
      <c r="Y53" s="60"/>
      <c r="Z53" s="69">
        <f>IF(BE53=0,0,($AJ53*(1+$AK$11)^4/$AK53*BE53))</f>
        <v>0</v>
      </c>
      <c r="AA53" s="60"/>
      <c r="AB53" s="71">
        <f>(1+$AK$11)*X53</f>
        <v>0</v>
      </c>
      <c r="AC53" s="60"/>
      <c r="AD53" s="69">
        <f>J53+N53+R53+V53+Z53</f>
        <v>0</v>
      </c>
      <c r="AE53" s="69"/>
      <c r="AF53" s="70">
        <f>L53+P53+T53+X53+AB53</f>
        <v>0</v>
      </c>
      <c r="AH53" s="315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 s="72">
        <f>AU53*AV53</f>
        <v>0</v>
      </c>
      <c r="AX53" s="46"/>
      <c r="AY53" s="79">
        <f>IF($AK$15=3,0,AU53)</f>
        <v>0</v>
      </c>
      <c r="AZ53" s="80">
        <f>IF($AK$15=3,0,AV53)</f>
        <v>0</v>
      </c>
      <c r="BA53" s="72">
        <f>AY53*AZ53</f>
        <v>0</v>
      </c>
      <c r="BB53" s="46"/>
      <c r="BC53" s="79">
        <f>IF($AK$15=4,0,AY53)</f>
        <v>0</v>
      </c>
      <c r="BD53" s="80">
        <f>IF($AK$15=4,0,AZ53)</f>
        <v>0</v>
      </c>
      <c r="BE53" s="72">
        <f>BC53*BD53</f>
        <v>0</v>
      </c>
      <c r="BF53" s="81"/>
      <c r="BG53" s="81">
        <f>BE53+BA53+AW53+AS53+AO53</f>
        <v>0</v>
      </c>
    </row>
    <row r="54" spans="1:59" ht="15.75" hidden="1" customHeight="1" x14ac:dyDescent="0.35">
      <c r="A54" s="42"/>
      <c r="C54" s="108" t="s">
        <v>41</v>
      </c>
      <c r="D54" s="108"/>
      <c r="E54" s="108"/>
      <c r="F54" s="60"/>
      <c r="G54" s="60"/>
      <c r="H54" s="156"/>
      <c r="I54" s="40"/>
      <c r="J54" s="69"/>
      <c r="K54" s="69"/>
      <c r="L54" s="71"/>
      <c r="M54" s="69"/>
      <c r="N54" s="69"/>
      <c r="O54" s="60"/>
      <c r="P54" s="71"/>
      <c r="Q54" s="60"/>
      <c r="R54" s="60"/>
      <c r="S54" s="60"/>
      <c r="T54" s="71"/>
      <c r="U54" s="60"/>
      <c r="V54" s="60"/>
      <c r="W54" s="60"/>
      <c r="X54" s="71"/>
      <c r="Y54" s="60"/>
      <c r="Z54" s="60"/>
      <c r="AA54" s="60"/>
      <c r="AB54" s="71"/>
      <c r="AC54" s="60"/>
      <c r="AD54" s="69"/>
      <c r="AF54" s="37"/>
      <c r="AH54" s="315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 s="72"/>
      <c r="AX54" s="46"/>
      <c r="AY54" s="79"/>
      <c r="AZ54" s="80"/>
      <c r="BA54" s="72"/>
      <c r="BB54" s="46"/>
      <c r="BC54" s="79"/>
      <c r="BD54" s="80"/>
      <c r="BE54" s="72"/>
      <c r="BF54" s="81"/>
      <c r="BG54" s="81"/>
    </row>
    <row r="55" spans="1:59" ht="16.5" hidden="1" customHeight="1" x14ac:dyDescent="0.35">
      <c r="A55" s="42" t="s">
        <v>41</v>
      </c>
      <c r="B55" s="6"/>
      <c r="C55" s="108"/>
      <c r="D55" s="158" t="str">
        <f>((AM55*100)&amp;"%"&amp;" time, "&amp;AN55&amp;" months, "&amp;AL55)</f>
        <v xml:space="preserve">0% time,  months, </v>
      </c>
      <c r="E55" s="158"/>
      <c r="F55" s="60"/>
      <c r="G55" s="60"/>
      <c r="H55" s="156"/>
      <c r="I55" s="40"/>
      <c r="J55" s="69">
        <f>IF(AO55=0,0,($AJ55/$AK55*AO55))</f>
        <v>0</v>
      </c>
      <c r="K55" s="69"/>
      <c r="L55" s="71">
        <v>0</v>
      </c>
      <c r="M55" s="69"/>
      <c r="N55" s="69">
        <f>IF(AS55=0,0,($AJ55*(1+$AK$11)/$AK55*AS55))</f>
        <v>0</v>
      </c>
      <c r="O55" s="60"/>
      <c r="P55" s="71">
        <f>(1+$AK$11)*L55</f>
        <v>0</v>
      </c>
      <c r="Q55" s="60"/>
      <c r="R55" s="69">
        <f>IF(AW55=0,0,($AJ55*(1+$AK$11)^2/$AK55*AW55))</f>
        <v>0</v>
      </c>
      <c r="S55" s="60"/>
      <c r="T55" s="71">
        <f>(1+$AK$11)*P55</f>
        <v>0</v>
      </c>
      <c r="U55" s="60"/>
      <c r="V55" s="69">
        <f>IF(BA55=0,0,($AJ55*(1+$AK$11)^3/$AK55*BA55))</f>
        <v>0</v>
      </c>
      <c r="W55" s="60"/>
      <c r="X55" s="71">
        <f>(1+$AK$11)*T55</f>
        <v>0</v>
      </c>
      <c r="Y55" s="60"/>
      <c r="Z55" s="69">
        <f>IF(BE55=0,0,($AJ55*(1+$AK$11)^4/$AK55*BE55))</f>
        <v>0</v>
      </c>
      <c r="AA55" s="60"/>
      <c r="AB55" s="71">
        <f>(1+$AK$11)*X55</f>
        <v>0</v>
      </c>
      <c r="AC55" s="60"/>
      <c r="AD55" s="69">
        <f>J55+N55+R55+V55+Z55</f>
        <v>0</v>
      </c>
      <c r="AE55" s="69"/>
      <c r="AF55" s="70">
        <f>L55+P55+T55+X55+AB55</f>
        <v>0</v>
      </c>
      <c r="AH55" s="31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 s="72">
        <f>AU55*AV55</f>
        <v>0</v>
      </c>
      <c r="AX55" s="46"/>
      <c r="AY55" s="79">
        <f>IF($AK$15=3,0,AU55)</f>
        <v>0</v>
      </c>
      <c r="AZ55" s="80">
        <f>IF($AK$15=3,0,AV55)</f>
        <v>0</v>
      </c>
      <c r="BA55" s="72">
        <f>AY55*AZ55</f>
        <v>0</v>
      </c>
      <c r="BB55" s="46"/>
      <c r="BC55" s="79">
        <f>IF($AK$15=4,0,AY55)</f>
        <v>0</v>
      </c>
      <c r="BD55" s="80">
        <f>IF($AK$15=4,0,AZ55)</f>
        <v>0</v>
      </c>
      <c r="BE55" s="72">
        <f>BC55*BD55</f>
        <v>0</v>
      </c>
      <c r="BF55" s="81"/>
      <c r="BG55" s="81">
        <f>BE55+BA55+AW55+AS55+AO55</f>
        <v>0</v>
      </c>
    </row>
    <row r="56" spans="1:59" ht="16.5" hidden="1" customHeight="1" x14ac:dyDescent="0.35">
      <c r="A56" s="42" t="s">
        <v>41</v>
      </c>
      <c r="B56" s="6"/>
      <c r="C56" s="108"/>
      <c r="D56" s="158" t="str">
        <f>((AM56*100)&amp;"%"&amp;" time, "&amp;AN56&amp;" months, "&amp;AL56)</f>
        <v xml:space="preserve">0% time,  months, </v>
      </c>
      <c r="E56" s="158"/>
      <c r="F56" s="60"/>
      <c r="G56" s="60"/>
      <c r="H56" s="156"/>
      <c r="I56" s="40"/>
      <c r="J56" s="69">
        <f>IF(AO56=0,0,($AJ56/$AK56*AO56))</f>
        <v>0</v>
      </c>
      <c r="K56" s="69"/>
      <c r="L56" s="71">
        <v>0</v>
      </c>
      <c r="M56" s="69"/>
      <c r="N56" s="69">
        <f>IF(AS56=0,0,($AJ56*(1+$AK$11)/$AK56*AS56))</f>
        <v>0</v>
      </c>
      <c r="O56" s="60"/>
      <c r="P56" s="71">
        <f>(1+$AK$11)*L56</f>
        <v>0</v>
      </c>
      <c r="Q56" s="60"/>
      <c r="R56" s="69">
        <f>IF(AW56=0,0,($AJ56*(1+$AK$11)^2/$AK56*AW56))</f>
        <v>0</v>
      </c>
      <c r="S56" s="60"/>
      <c r="T56" s="71">
        <f>(1+$AK$11)*P56</f>
        <v>0</v>
      </c>
      <c r="U56" s="60"/>
      <c r="V56" s="69">
        <f>IF(BA56=0,0,($AJ56*(1+$AK$11)^3/$AK56*BA56))</f>
        <v>0</v>
      </c>
      <c r="W56" s="60"/>
      <c r="X56" s="71">
        <f>(1+$AK$11)*T56</f>
        <v>0</v>
      </c>
      <c r="Y56" s="60"/>
      <c r="Z56" s="69">
        <f>IF(BE56=0,0,($AJ56*(1+$AK$11)^4/$AK56*BE56))</f>
        <v>0</v>
      </c>
      <c r="AA56" s="60"/>
      <c r="AB56" s="71">
        <f>(1+$AK$11)*X56</f>
        <v>0</v>
      </c>
      <c r="AC56" s="60"/>
      <c r="AD56" s="69">
        <f>J56+N56+R56+V56+Z56</f>
        <v>0</v>
      </c>
      <c r="AE56" s="69"/>
      <c r="AF56" s="70">
        <f>L56+P56+T56+X56+AB56</f>
        <v>0</v>
      </c>
      <c r="AH56" s="315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 s="72">
        <f>AU56*AV56</f>
        <v>0</v>
      </c>
      <c r="AX56" s="46"/>
      <c r="AY56" s="79">
        <f>IF($AK$15=3,0,AU56)</f>
        <v>0</v>
      </c>
      <c r="AZ56" s="80">
        <f>IF($AK$15=3,0,AV56)</f>
        <v>0</v>
      </c>
      <c r="BA56" s="72">
        <f>AY56*AZ56</f>
        <v>0</v>
      </c>
      <c r="BB56" s="46"/>
      <c r="BC56" s="79">
        <f>IF($AK$15=4,0,AY56)</f>
        <v>0</v>
      </c>
      <c r="BD56" s="80">
        <f>IF($AK$15=4,0,AZ56)</f>
        <v>0</v>
      </c>
      <c r="BE56" s="72">
        <f>BC56*BD56</f>
        <v>0</v>
      </c>
      <c r="BF56" s="81"/>
      <c r="BG56" s="81">
        <f>BE56+BA56+AW56+AS56+AO56</f>
        <v>0</v>
      </c>
    </row>
    <row r="57" spans="1:59" ht="16.5" hidden="1" customHeight="1" x14ac:dyDescent="0.35">
      <c r="A57" s="42"/>
      <c r="B57" s="6"/>
      <c r="C57" s="108" t="s">
        <v>42</v>
      </c>
      <c r="D57" s="108"/>
      <c r="E57" s="108"/>
      <c r="F57" s="60"/>
      <c r="G57" s="60"/>
      <c r="H57" s="156"/>
      <c r="I57" s="40"/>
      <c r="J57" s="69"/>
      <c r="K57" s="69"/>
      <c r="L57" s="71"/>
      <c r="M57" s="69"/>
      <c r="N57" s="69"/>
      <c r="O57" s="60"/>
      <c r="P57" s="71"/>
      <c r="Q57" s="60"/>
      <c r="R57" s="69"/>
      <c r="S57" s="60"/>
      <c r="T57" s="71"/>
      <c r="U57" s="60"/>
      <c r="V57" s="69"/>
      <c r="W57" s="60"/>
      <c r="X57" s="71"/>
      <c r="Y57" s="60"/>
      <c r="Z57" s="69"/>
      <c r="AA57" s="60"/>
      <c r="AB57" s="71"/>
      <c r="AC57" s="60"/>
      <c r="AD57" s="69"/>
      <c r="AE57" s="69"/>
      <c r="AF57" s="70"/>
      <c r="AH57" s="315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 s="72"/>
      <c r="AX57" s="46"/>
      <c r="AY57" s="79"/>
      <c r="AZ57" s="80"/>
      <c r="BA57" s="72"/>
      <c r="BB57" s="46"/>
      <c r="BC57" s="79"/>
      <c r="BD57" s="80"/>
      <c r="BE57" s="72"/>
      <c r="BF57" s="81"/>
      <c r="BG57" s="46"/>
    </row>
    <row r="58" spans="1:59" ht="17.25" hidden="1" customHeight="1" x14ac:dyDescent="0.35">
      <c r="A58" s="42" t="s">
        <v>94</v>
      </c>
      <c r="B58" s="6"/>
      <c r="C58" s="108"/>
      <c r="D58" s="158" t="s">
        <v>52</v>
      </c>
      <c r="E58" s="158"/>
      <c r="F58" s="60"/>
      <c r="G58" s="60"/>
      <c r="H58" s="156"/>
      <c r="I58" s="40"/>
      <c r="J58" s="69">
        <v>0</v>
      </c>
      <c r="K58" s="69"/>
      <c r="L58" s="71">
        <v>0</v>
      </c>
      <c r="M58" s="69"/>
      <c r="N58" s="69">
        <v>0</v>
      </c>
      <c r="O58" s="60"/>
      <c r="P58" s="71">
        <v>0</v>
      </c>
      <c r="Q58" s="60"/>
      <c r="R58" s="69">
        <v>0</v>
      </c>
      <c r="S58" s="60"/>
      <c r="T58" s="71">
        <v>0</v>
      </c>
      <c r="U58" s="60"/>
      <c r="V58" s="69">
        <v>0</v>
      </c>
      <c r="W58" s="60"/>
      <c r="X58" s="71">
        <v>0</v>
      </c>
      <c r="Y58" s="60"/>
      <c r="Z58" s="69">
        <v>0</v>
      </c>
      <c r="AA58" s="60"/>
      <c r="AB58" s="71">
        <v>0</v>
      </c>
      <c r="AC58" s="60"/>
      <c r="AD58" s="69">
        <f>J58+N58+R58+V58+Z58</f>
        <v>0</v>
      </c>
      <c r="AE58" s="69"/>
      <c r="AF58" s="70">
        <f>L58+P58+T58+X58+AB58</f>
        <v>0</v>
      </c>
      <c r="AH58" s="315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 s="72">
        <f>AU58*AV58</f>
        <v>0</v>
      </c>
      <c r="AX58" s="46"/>
      <c r="AY58" s="79">
        <f>IF($AK$15=3,0,AU58)</f>
        <v>0</v>
      </c>
      <c r="AZ58" s="80">
        <f>IF($AK$15=3,0,AV58)</f>
        <v>0</v>
      </c>
      <c r="BA58" s="72">
        <f>AY58*AZ58</f>
        <v>0</v>
      </c>
      <c r="BB58" s="46"/>
      <c r="BC58" s="79">
        <f>IF($AK$15=4,0,AY58)</f>
        <v>0</v>
      </c>
      <c r="BD58" s="80">
        <f>IF($AK$15=4,0,AZ58)</f>
        <v>0</v>
      </c>
      <c r="BE58" s="72">
        <f>BC58*BD58</f>
        <v>0</v>
      </c>
      <c r="BF58" s="81"/>
      <c r="BG58" s="81">
        <f>BE58+BA58+AW58+AS58+AO58</f>
        <v>0</v>
      </c>
    </row>
    <row r="59" spans="1:59" ht="17.25" hidden="1" customHeight="1" x14ac:dyDescent="0.35">
      <c r="A59" s="42"/>
      <c r="B59" s="6"/>
      <c r="C59" s="108" t="s">
        <v>42</v>
      </c>
      <c r="D59" s="108"/>
      <c r="E59" s="108"/>
      <c r="F59" s="60"/>
      <c r="G59" s="60"/>
      <c r="H59" s="156"/>
      <c r="I59" s="40"/>
      <c r="J59" s="69"/>
      <c r="K59" s="69"/>
      <c r="L59" s="71"/>
      <c r="M59" s="69"/>
      <c r="N59" s="69"/>
      <c r="O59" s="60"/>
      <c r="P59" s="71"/>
      <c r="Q59" s="60"/>
      <c r="R59" s="69"/>
      <c r="S59" s="60"/>
      <c r="T59" s="71"/>
      <c r="U59" s="60"/>
      <c r="V59" s="69"/>
      <c r="W59" s="60"/>
      <c r="X59" s="71"/>
      <c r="Y59" s="60"/>
      <c r="Z59" s="69"/>
      <c r="AA59" s="60"/>
      <c r="AB59" s="71"/>
      <c r="AC59" s="60"/>
      <c r="AD59" s="69"/>
      <c r="AE59" s="69"/>
      <c r="AF59" s="70"/>
      <c r="AH59" s="315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 s="72"/>
      <c r="AX59" s="46"/>
      <c r="AY59" s="79"/>
      <c r="AZ59" s="80"/>
      <c r="BA59" s="72"/>
      <c r="BB59" s="46"/>
      <c r="BC59" s="79"/>
      <c r="BD59" s="80"/>
      <c r="BE59" s="72"/>
      <c r="BF59" s="81"/>
      <c r="BG59" s="46"/>
    </row>
    <row r="60" spans="1:59" ht="17.25" hidden="1" customHeight="1" x14ac:dyDescent="0.35">
      <c r="A60" s="42" t="s">
        <v>94</v>
      </c>
      <c r="B60" s="6"/>
      <c r="C60" s="108"/>
      <c r="D60" s="158" t="s">
        <v>52</v>
      </c>
      <c r="E60" s="158"/>
      <c r="F60" s="60"/>
      <c r="G60" s="60"/>
      <c r="H60" s="156"/>
      <c r="I60" s="40"/>
      <c r="J60" s="69">
        <v>0</v>
      </c>
      <c r="K60" s="69"/>
      <c r="L60" s="71">
        <v>0</v>
      </c>
      <c r="M60" s="69"/>
      <c r="N60" s="69">
        <v>0</v>
      </c>
      <c r="O60" s="60"/>
      <c r="P60" s="71">
        <v>0</v>
      </c>
      <c r="Q60" s="60"/>
      <c r="R60" s="69">
        <v>0</v>
      </c>
      <c r="S60" s="60"/>
      <c r="T60" s="71">
        <v>0</v>
      </c>
      <c r="U60" s="60"/>
      <c r="V60" s="69">
        <v>0</v>
      </c>
      <c r="W60" s="60"/>
      <c r="X60" s="71">
        <v>0</v>
      </c>
      <c r="Y60" s="60"/>
      <c r="Z60" s="69">
        <v>0</v>
      </c>
      <c r="AA60" s="60"/>
      <c r="AB60" s="71">
        <v>0</v>
      </c>
      <c r="AC60" s="60"/>
      <c r="AD60" s="69">
        <f>J60+N60+R60+V60+Z60</f>
        <v>0</v>
      </c>
      <c r="AE60" s="69"/>
      <c r="AF60" s="70">
        <f>L60+P60+T60+X60+AB60</f>
        <v>0</v>
      </c>
      <c r="AH60" s="315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 s="72">
        <f>AU60*AV60</f>
        <v>0</v>
      </c>
      <c r="AX60" s="46"/>
      <c r="AY60" s="79">
        <f>IF($AK$15=3,0,AU60)</f>
        <v>0</v>
      </c>
      <c r="AZ60" s="80">
        <f>IF($AK$15=3,0,AV60)</f>
        <v>0</v>
      </c>
      <c r="BA60" s="72">
        <f>AY60*AZ60</f>
        <v>0</v>
      </c>
      <c r="BB60" s="46"/>
      <c r="BC60" s="79">
        <f>IF($AK$15=4,0,AY60)</f>
        <v>0</v>
      </c>
      <c r="BD60" s="80">
        <f>IF($AK$15=4,0,AZ60)</f>
        <v>0</v>
      </c>
      <c r="BE60" s="72">
        <f>BC60*BD60</f>
        <v>0</v>
      </c>
      <c r="BF60" s="81"/>
      <c r="BG60" s="81">
        <f>BE60+BA60+AW60+AS60+AO60</f>
        <v>0</v>
      </c>
    </row>
    <row r="61" spans="1:59" ht="17.25" hidden="1" customHeight="1" x14ac:dyDescent="0.35">
      <c r="A61" s="42"/>
      <c r="B61" s="6"/>
      <c r="C61" s="108" t="s">
        <v>42</v>
      </c>
      <c r="D61" s="108"/>
      <c r="E61" s="108"/>
      <c r="F61" s="60"/>
      <c r="G61" s="60"/>
      <c r="H61" s="156"/>
      <c r="I61" s="40"/>
      <c r="J61" s="69"/>
      <c r="K61" s="69"/>
      <c r="L61" s="71"/>
      <c r="M61" s="69"/>
      <c r="N61" s="69"/>
      <c r="O61" s="60"/>
      <c r="P61" s="71"/>
      <c r="Q61" s="60"/>
      <c r="R61" s="69"/>
      <c r="S61" s="60"/>
      <c r="T61" s="71"/>
      <c r="U61" s="60"/>
      <c r="V61" s="69"/>
      <c r="W61" s="60"/>
      <c r="X61" s="71"/>
      <c r="Y61" s="60"/>
      <c r="Z61" s="69"/>
      <c r="AA61" s="60"/>
      <c r="AB61" s="71"/>
      <c r="AC61" s="60"/>
      <c r="AD61" s="69"/>
      <c r="AE61" s="69"/>
      <c r="AF61" s="70"/>
      <c r="AH61" s="315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 s="72"/>
      <c r="AX61" s="46"/>
      <c r="AY61" s="79"/>
      <c r="AZ61" s="80"/>
      <c r="BA61" s="72"/>
      <c r="BB61" s="46"/>
      <c r="BC61" s="79"/>
      <c r="BD61" s="80"/>
      <c r="BE61" s="72"/>
      <c r="BF61" s="81"/>
      <c r="BG61" s="46"/>
    </row>
    <row r="62" spans="1:59" ht="17.25" hidden="1" customHeight="1" x14ac:dyDescent="0.35">
      <c r="A62" s="42" t="s">
        <v>94</v>
      </c>
      <c r="B62" s="6"/>
      <c r="C62" s="108"/>
      <c r="D62" s="158" t="s">
        <v>52</v>
      </c>
      <c r="E62" s="158"/>
      <c r="F62" s="60"/>
      <c r="G62" s="60"/>
      <c r="H62" s="156"/>
      <c r="I62" s="40"/>
      <c r="J62" s="69">
        <v>0</v>
      </c>
      <c r="K62" s="69"/>
      <c r="L62" s="71">
        <v>0</v>
      </c>
      <c r="M62" s="69"/>
      <c r="N62" s="69">
        <v>0</v>
      </c>
      <c r="O62" s="60"/>
      <c r="P62" s="71">
        <v>0</v>
      </c>
      <c r="Q62" s="60"/>
      <c r="R62" s="69">
        <v>0</v>
      </c>
      <c r="S62" s="60"/>
      <c r="T62" s="71">
        <v>0</v>
      </c>
      <c r="U62" s="60"/>
      <c r="V62" s="69">
        <v>0</v>
      </c>
      <c r="W62" s="60"/>
      <c r="X62" s="71">
        <v>0</v>
      </c>
      <c r="Y62" s="60"/>
      <c r="Z62" s="69">
        <v>0</v>
      </c>
      <c r="AA62" s="60"/>
      <c r="AB62" s="71">
        <v>0</v>
      </c>
      <c r="AC62" s="60"/>
      <c r="AD62" s="69">
        <f>J62+N62+R62+V62+Z62</f>
        <v>0</v>
      </c>
      <c r="AE62" s="69"/>
      <c r="AF62" s="70">
        <f>L62+P62+T62+X62+AB62</f>
        <v>0</v>
      </c>
      <c r="AH62" s="315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 s="72">
        <f>AU62*AV62</f>
        <v>0</v>
      </c>
      <c r="AX62" s="46"/>
      <c r="AY62" s="79">
        <f>IF($AK$15=3,0,AU62)</f>
        <v>0</v>
      </c>
      <c r="AZ62" s="80">
        <f>IF($AK$15=3,0,AV62)</f>
        <v>0</v>
      </c>
      <c r="BA62" s="72">
        <f>AY62*AZ62</f>
        <v>0</v>
      </c>
      <c r="BB62" s="46"/>
      <c r="BC62" s="79">
        <f>IF($AK$15=4,0,AY62)</f>
        <v>0</v>
      </c>
      <c r="BD62" s="80">
        <f>IF($AK$15=4,0,AZ62)</f>
        <v>0</v>
      </c>
      <c r="BE62" s="72">
        <f>BC62*BD62</f>
        <v>0</v>
      </c>
      <c r="BF62" s="81"/>
      <c r="BG62" s="81">
        <f>BE62+BA62+AW62+AS62+AO62</f>
        <v>0</v>
      </c>
    </row>
    <row r="63" spans="1:59" ht="14.25" customHeight="1" thickTop="1" x14ac:dyDescent="0.35">
      <c r="A63" s="42"/>
      <c r="C63" s="108"/>
      <c r="D63" s="108"/>
      <c r="E63" s="108"/>
      <c r="F63" s="60"/>
      <c r="G63" s="60"/>
      <c r="H63" s="183" t="s">
        <v>131</v>
      </c>
      <c r="I63" s="40"/>
      <c r="J63" s="207">
        <f>J21+J22</f>
        <v>0</v>
      </c>
      <c r="K63" s="206"/>
      <c r="L63" s="208"/>
      <c r="M63" s="206"/>
      <c r="N63" s="207">
        <f>N21+N22</f>
        <v>0</v>
      </c>
      <c r="O63" s="209"/>
      <c r="P63" s="208"/>
      <c r="Q63" s="209"/>
      <c r="R63" s="210">
        <f>R21+R22</f>
        <v>0</v>
      </c>
      <c r="S63" s="209"/>
      <c r="T63" s="211"/>
      <c r="U63" s="209"/>
      <c r="V63" s="267">
        <f>V21+V22</f>
        <v>0</v>
      </c>
      <c r="W63" s="209"/>
      <c r="X63" s="211"/>
      <c r="Y63" s="209"/>
      <c r="Z63" s="210"/>
      <c r="AA63" s="209"/>
      <c r="AB63" s="211"/>
      <c r="AC63" s="209"/>
      <c r="AD63" s="207">
        <f>J63+N63+R63+V63</f>
        <v>0</v>
      </c>
      <c r="AF63" s="38"/>
      <c r="AJ63"/>
      <c r="AK63"/>
      <c r="AL63"/>
      <c r="AM63"/>
      <c r="AN63"/>
      <c r="AO63"/>
      <c r="AP63"/>
      <c r="AQ63"/>
      <c r="AR63"/>
      <c r="AS63"/>
      <c r="AT63"/>
      <c r="AU63"/>
      <c r="AV63"/>
      <c r="AY63" s="48"/>
      <c r="BC63" s="48"/>
    </row>
    <row r="64" spans="1:59" x14ac:dyDescent="0.35">
      <c r="A64" s="42"/>
      <c r="C64" s="139"/>
      <c r="D64" s="281" t="s">
        <v>165</v>
      </c>
      <c r="E64" s="108"/>
      <c r="F64" s="60"/>
      <c r="G64" s="60"/>
      <c r="H64" s="260" t="s">
        <v>142</v>
      </c>
      <c r="I64" s="258"/>
      <c r="J64" s="116">
        <v>30000</v>
      </c>
      <c r="K64" s="116"/>
      <c r="L64" s="117">
        <f>SUM(L20:L62)</f>
        <v>0</v>
      </c>
      <c r="M64" s="116"/>
      <c r="N64" s="116">
        <v>30000</v>
      </c>
      <c r="O64" s="118"/>
      <c r="P64" s="117">
        <f>SUM(P20:P62)</f>
        <v>0</v>
      </c>
      <c r="Q64" s="118"/>
      <c r="R64" s="116">
        <v>30000</v>
      </c>
      <c r="S64" s="118"/>
      <c r="T64" s="117">
        <f>SUM(T20:T62)</f>
        <v>0</v>
      </c>
      <c r="U64" s="118"/>
      <c r="V64" s="116">
        <v>30000</v>
      </c>
      <c r="W64" s="118"/>
      <c r="X64" s="117">
        <f>SUM(X20:X62)</f>
        <v>0</v>
      </c>
      <c r="Y64" s="118"/>
      <c r="Z64" s="116">
        <f>SUM(Z20:Z62)</f>
        <v>0</v>
      </c>
      <c r="AA64" s="118"/>
      <c r="AB64" s="117">
        <f>SUM(AB20:AB62)</f>
        <v>0</v>
      </c>
      <c r="AC64" s="118"/>
      <c r="AD64" s="259">
        <f>J64+N64+R64+V64</f>
        <v>120000</v>
      </c>
      <c r="AE64" s="69"/>
      <c r="AF64" s="70">
        <f>L64+P64+T64+X64+AB64</f>
        <v>0</v>
      </c>
      <c r="AH64" s="246" t="s">
        <v>140</v>
      </c>
      <c r="AJ64"/>
      <c r="AK64"/>
      <c r="AL64"/>
      <c r="AM64"/>
      <c r="AN64"/>
      <c r="AO64"/>
      <c r="AP64"/>
      <c r="AQ64"/>
      <c r="AR64"/>
      <c r="AS64"/>
      <c r="AT64"/>
      <c r="AU64"/>
      <c r="AV64"/>
      <c r="AY64" s="48"/>
      <c r="BC64" s="48"/>
    </row>
    <row r="65" spans="1:55" ht="15.75" hidden="1" customHeight="1" x14ac:dyDescent="0.35">
      <c r="A65" s="104"/>
      <c r="C65" s="237"/>
      <c r="D65" s="281" t="s">
        <v>164</v>
      </c>
      <c r="E65" s="108"/>
      <c r="F65" s="60"/>
      <c r="G65" s="60"/>
      <c r="H65" s="69"/>
      <c r="I65" s="40"/>
      <c r="J65" s="69"/>
      <c r="K65" s="69"/>
      <c r="L65" s="71"/>
      <c r="M65" s="69"/>
      <c r="N65" s="69"/>
      <c r="O65" s="60"/>
      <c r="P65" s="71"/>
      <c r="Q65" s="60"/>
      <c r="R65" s="69"/>
      <c r="S65" s="60"/>
      <c r="T65" s="71"/>
      <c r="U65" s="60"/>
      <c r="V65" s="69"/>
      <c r="W65" s="60"/>
      <c r="X65" s="71"/>
      <c r="Y65" s="60"/>
      <c r="Z65" s="69"/>
      <c r="AA65" s="60"/>
      <c r="AB65" s="71"/>
      <c r="AC65" s="60"/>
      <c r="AD65" s="69"/>
      <c r="AE65" s="69"/>
      <c r="AF65" s="70"/>
      <c r="AJ65"/>
      <c r="AK65"/>
      <c r="AL65"/>
      <c r="AM65"/>
      <c r="AN65"/>
      <c r="AO65"/>
      <c r="AP65"/>
      <c r="AQ65"/>
      <c r="AR65"/>
      <c r="AS65"/>
      <c r="AT65"/>
      <c r="AU65"/>
      <c r="AV65"/>
      <c r="AY65" s="48"/>
      <c r="BC65" s="48"/>
    </row>
    <row r="66" spans="1:55" hidden="1" x14ac:dyDescent="0.35">
      <c r="C66" s="108"/>
      <c r="D66" s="237"/>
      <c r="E66" s="108"/>
      <c r="F66" s="60"/>
      <c r="G66" s="60"/>
      <c r="H66" s="251"/>
      <c r="I66" s="40"/>
      <c r="J66" s="69"/>
      <c r="K66" s="69"/>
      <c r="L66" s="71"/>
      <c r="M66" s="69"/>
      <c r="N66" s="69"/>
      <c r="O66" s="60"/>
      <c r="P66" s="71"/>
      <c r="Q66" s="60"/>
      <c r="R66" s="60"/>
      <c r="S66" s="60"/>
      <c r="T66" s="138"/>
      <c r="U66" s="60"/>
      <c r="V66" s="60"/>
      <c r="W66" s="60"/>
      <c r="X66" s="138"/>
      <c r="Y66" s="60"/>
      <c r="Z66" s="60"/>
      <c r="AA66" s="60"/>
      <c r="AB66" s="138"/>
      <c r="AC66" s="60"/>
      <c r="AD66" s="69"/>
      <c r="AF66" s="37"/>
      <c r="AJ66"/>
      <c r="AK66"/>
      <c r="AL66"/>
      <c r="AM66"/>
      <c r="AN66"/>
      <c r="AO66"/>
      <c r="AP66"/>
      <c r="AQ66"/>
      <c r="AR66"/>
      <c r="AS66"/>
      <c r="AT66"/>
      <c r="AU66"/>
      <c r="AV66"/>
      <c r="AY66" s="48"/>
      <c r="BC66" s="48"/>
    </row>
    <row r="67" spans="1:55" hidden="1" x14ac:dyDescent="0.35">
      <c r="B67" s="6" t="s">
        <v>2</v>
      </c>
      <c r="C67" s="139" t="s">
        <v>3</v>
      </c>
      <c r="D67" s="108"/>
      <c r="E67" s="108"/>
      <c r="F67" s="60"/>
      <c r="G67" s="60"/>
      <c r="H67" s="252" t="s">
        <v>23</v>
      </c>
      <c r="I67" s="40"/>
      <c r="J67" s="69"/>
      <c r="K67" s="69"/>
      <c r="L67" s="71"/>
      <c r="M67" s="69"/>
      <c r="N67" s="69"/>
      <c r="O67" s="60"/>
      <c r="P67" s="71"/>
      <c r="Q67" s="60"/>
      <c r="R67" s="60"/>
      <c r="S67" s="60"/>
      <c r="T67" s="138"/>
      <c r="U67" s="60"/>
      <c r="V67" s="60"/>
      <c r="W67" s="60"/>
      <c r="X67" s="138"/>
      <c r="Y67" s="60"/>
      <c r="Z67" s="60"/>
      <c r="AA67" s="60"/>
      <c r="AB67" s="138"/>
      <c r="AC67" s="60"/>
      <c r="AD67" s="69"/>
      <c r="AF67" s="37"/>
      <c r="AJ67"/>
      <c r="AK67"/>
      <c r="AL67"/>
      <c r="AM67"/>
      <c r="AN67"/>
      <c r="AO67"/>
      <c r="AP67"/>
      <c r="AQ67"/>
      <c r="AR67"/>
      <c r="AS67"/>
      <c r="AT67"/>
      <c r="AU67"/>
      <c r="AV67"/>
      <c r="AY67" s="48"/>
      <c r="BC67" s="48"/>
    </row>
    <row r="68" spans="1:55" hidden="1" x14ac:dyDescent="0.35">
      <c r="A68" s="42">
        <f>A20</f>
        <v>0</v>
      </c>
      <c r="B68" s="6"/>
      <c r="C68" s="108" t="str">
        <f>C20</f>
        <v>Annual maximum is $25,000 Master's; $30,000 Doctoral</v>
      </c>
      <c r="D68" s="108"/>
      <c r="E68" s="108"/>
      <c r="F68" s="60"/>
      <c r="G68" s="60"/>
      <c r="H68" s="253">
        <v>0</v>
      </c>
      <c r="I68" s="40"/>
      <c r="J68" s="69">
        <f>IF($AK$16="Yes",$H68*J20*(1+$AK$12),$H68*J20)</f>
        <v>0</v>
      </c>
      <c r="K68" s="60"/>
      <c r="L68" s="71">
        <f>IF($AK$16="Yes",$H68*L20*(1+$AK$12),$H68*L20)</f>
        <v>0</v>
      </c>
      <c r="M68" s="60"/>
      <c r="N68" s="69">
        <f>IF($AK$16="Yes",$H68*N20*(1+$AK$12)^2,$H68*N20*(1+$AK$12))</f>
        <v>0</v>
      </c>
      <c r="O68" s="60"/>
      <c r="P68" s="71">
        <f>IF($AK$16="Yes",$H68*P20*(1+$AK$12)^2,$H68*P20*(1+$AK$12))</f>
        <v>0</v>
      </c>
      <c r="Q68" s="60"/>
      <c r="R68" s="69">
        <f>IF($AK$16="Yes",$H68*R20*(1+$AK$12)^3,$H68*R20*(1+$AK$12)^2)</f>
        <v>0</v>
      </c>
      <c r="S68" s="60"/>
      <c r="T68" s="71">
        <f>IF($AK$16="Yes",$H68*T20*(1+$AK$12)^3,$H68*T20*(1+$AK$12)^2)</f>
        <v>0</v>
      </c>
      <c r="U68" s="60"/>
      <c r="V68" s="69">
        <f>IF($AK$16="Yes",$H68*V20*(1+$AK$12)^4,$H68*V20*(1+$AK$12)^3)</f>
        <v>0</v>
      </c>
      <c r="W68" s="60"/>
      <c r="X68" s="71">
        <f>IF($AK$16="Yes",$H68*X20*(1+$AK$12)^4,$H68*X20*(1+$AK$12)^3)</f>
        <v>0</v>
      </c>
      <c r="Y68" s="60"/>
      <c r="Z68" s="69">
        <f>IF($AK$16="Yes",$H68*Z20*(1+$AK$12)^5,$H68*Z20*(1+$AK$12)^4)</f>
        <v>0</v>
      </c>
      <c r="AA68" s="60"/>
      <c r="AB68" s="71">
        <f>IF($AK$16="Yes",$H68*AB20*(1+$AK$12)^5,$H68*AB20*(1+$AK$12)^4)</f>
        <v>0</v>
      </c>
      <c r="AC68" s="60"/>
      <c r="AD68" s="69">
        <f t="shared" ref="AD68:AD81" si="0">J68+N68+R68+V68+Z68</f>
        <v>0</v>
      </c>
      <c r="AE68" s="69"/>
      <c r="AF68" s="70">
        <f t="shared" ref="AF68:AF85" si="1">L68+P68+T68+X68+AB68</f>
        <v>0</v>
      </c>
      <c r="AJ68"/>
      <c r="AK68"/>
      <c r="AL68"/>
      <c r="AM68"/>
      <c r="AN68"/>
      <c r="AO68"/>
      <c r="AP68"/>
      <c r="AQ68"/>
      <c r="AR68"/>
      <c r="AS68"/>
      <c r="AT68"/>
      <c r="AU68"/>
      <c r="AV68"/>
      <c r="AY68" s="48"/>
      <c r="BC68" s="48"/>
    </row>
    <row r="69" spans="1:55" hidden="1" x14ac:dyDescent="0.35">
      <c r="A69" s="42" t="str">
        <f>A22</f>
        <v>Regular Faculty</v>
      </c>
      <c r="B69" s="6"/>
      <c r="C69" s="108" t="str">
        <f>C21</f>
        <v>Enter current (AY 20-21) GRA monthly salary (.5 FTE)</v>
      </c>
      <c r="D69" s="108"/>
      <c r="E69" s="108"/>
      <c r="F69" s="60"/>
      <c r="G69" s="60"/>
      <c r="H69" s="253">
        <f t="shared" ref="H69:H85" si="2">VLOOKUP(A69,$D$268:$F$278,3)</f>
        <v>0.28399999999999997</v>
      </c>
      <c r="I69" s="40"/>
      <c r="J69" s="69">
        <f>IF($AK$16="Yes",$H69*J22*(1+$AK$12),$H69*J22)</f>
        <v>0</v>
      </c>
      <c r="K69" s="60"/>
      <c r="L69" s="71">
        <f>IF($AK$16="Yes",$H69*L22*(1+$AK$12),$H69*L22)</f>
        <v>0</v>
      </c>
      <c r="M69" s="60"/>
      <c r="N69" s="69">
        <f>IF($AK$16="Yes",$H69*N22*(1+$AK$12)^2,$H69*N22*(1+$AK$12))</f>
        <v>0</v>
      </c>
      <c r="O69" s="60"/>
      <c r="P69" s="71">
        <f>IF($AK$16="Yes",$H69*P22*(1+$AK$12)^2,$H69*P22*(1+$AK$12))</f>
        <v>0</v>
      </c>
      <c r="Q69" s="60"/>
      <c r="R69" s="69">
        <f>IF($AK$16="Yes",$H69*R22*(1+$AK$12)^3,$H69*R22*(1+$AK$12)^2)</f>
        <v>0</v>
      </c>
      <c r="S69" s="60"/>
      <c r="T69" s="71">
        <f>IF($AK$16="Yes",$H69*T22*(1+$AK$12)^3,$H69*T22*(1+$AK$12)^2)</f>
        <v>0</v>
      </c>
      <c r="U69" s="60"/>
      <c r="V69" s="69">
        <f>IF($AK$16="Yes",$H69*V22*(1+$AK$12)^4,$H69*V22*(1+$AK$12)^3)</f>
        <v>0</v>
      </c>
      <c r="W69" s="60"/>
      <c r="X69" s="71">
        <f>IF($AK$16="Yes",$H69*X22*(1+$AK$12)^4,$H69*X22*(1+$AK$12)^3)</f>
        <v>0</v>
      </c>
      <c r="Y69" s="60"/>
      <c r="Z69" s="69">
        <f>IF($AK$16="Yes",$H69*Z22*(1+$AK$12)^5,$H69*Z22*(1+$AK$12)^4)</f>
        <v>0</v>
      </c>
      <c r="AA69" s="60"/>
      <c r="AB69" s="71">
        <f>IF($AK$16="Yes",$H69*AB22*(1+$AK$12)^5,$H69*AB22*(1+$AK$12)^4)</f>
        <v>0</v>
      </c>
      <c r="AC69" s="60"/>
      <c r="AD69" s="69">
        <f t="shared" si="0"/>
        <v>0</v>
      </c>
      <c r="AE69" s="69"/>
      <c r="AF69" s="70">
        <f t="shared" si="1"/>
        <v>0</v>
      </c>
      <c r="AJ69"/>
      <c r="AK69"/>
      <c r="AL69"/>
      <c r="AM69"/>
      <c r="AN69"/>
      <c r="AO69"/>
      <c r="AP69"/>
      <c r="AQ69"/>
      <c r="AR69"/>
      <c r="AS69"/>
      <c r="AT69"/>
      <c r="AU69"/>
      <c r="AV69"/>
      <c r="AY69" s="48"/>
      <c r="BC69" s="48"/>
    </row>
    <row r="70" spans="1:55" hidden="1" x14ac:dyDescent="0.35">
      <c r="A70" s="42" t="str">
        <f>A24</f>
        <v>Regular Faculty</v>
      </c>
      <c r="B70" s="6"/>
      <c r="C70" s="108" t="str">
        <f>C23</f>
        <v xml:space="preserve">Co-PI: </v>
      </c>
      <c r="D70" s="108"/>
      <c r="E70" s="108"/>
      <c r="F70" s="60"/>
      <c r="G70" s="60"/>
      <c r="H70" s="253">
        <f t="shared" si="2"/>
        <v>0.28399999999999997</v>
      </c>
      <c r="I70" s="40"/>
      <c r="J70" s="69">
        <f>IF($AK$16="Yes",$H70*J24*(1+$AK$12),$H70*J24)</f>
        <v>0</v>
      </c>
      <c r="K70" s="60"/>
      <c r="L70" s="71">
        <f>IF($AK$16="Yes",$H70*L24*(1+$AK$12),$H70*L24)</f>
        <v>0</v>
      </c>
      <c r="M70" s="60"/>
      <c r="N70" s="69">
        <f>IF($AK$16="Yes",$H70*N24*(1+$AK$12)^2,$H70*N24*(1+$AK$12))</f>
        <v>0</v>
      </c>
      <c r="O70" s="60"/>
      <c r="P70" s="71">
        <f>IF($AK$16="Yes",$H70*P24*(1+$AK$12)^2,$H70*P24*(1+$AK$12))</f>
        <v>0</v>
      </c>
      <c r="Q70" s="60"/>
      <c r="R70" s="69">
        <f>IF($AK$16="Yes",$H70*R24*(1+$AK$12)^3,$H70*R24*(1+$AK$12)^2)</f>
        <v>0</v>
      </c>
      <c r="S70" s="60"/>
      <c r="T70" s="71">
        <f>IF($AK$16="Yes",$H70*T24*(1+$AK$12)^3,$H70*T24*(1+$AK$12)^2)</f>
        <v>0</v>
      </c>
      <c r="U70" s="60"/>
      <c r="V70" s="69">
        <f>IF($AK$16="Yes",$H70*V24*(1+$AK$12)^4,$H70*V24*(1+$AK$12)^3)</f>
        <v>0</v>
      </c>
      <c r="W70" s="60"/>
      <c r="X70" s="71">
        <f>IF($AK$16="Yes",$H70*X24*(1+$AK$12)^4,$H70*X24*(1+$AK$12)^3)</f>
        <v>0</v>
      </c>
      <c r="Y70" s="60"/>
      <c r="Z70" s="69">
        <f>IF($AK$16="Yes",$H70*Z24*(1+$AK$12)^5,$H70*Z24*(1+$AK$12)^4)</f>
        <v>0</v>
      </c>
      <c r="AA70" s="60"/>
      <c r="AB70" s="71">
        <f>IF($AK$16="Yes",$H70*AB24*(1+$AK$12)^5,$H70*AB24*(1+$AK$12)^4)</f>
        <v>0</v>
      </c>
      <c r="AC70" s="60"/>
      <c r="AD70" s="69">
        <f t="shared" si="0"/>
        <v>0</v>
      </c>
      <c r="AE70" s="69"/>
      <c r="AF70" s="70">
        <f t="shared" si="1"/>
        <v>0</v>
      </c>
      <c r="AJ70"/>
      <c r="AK70"/>
      <c r="AL70"/>
      <c r="AM70"/>
      <c r="AN70"/>
      <c r="AO70"/>
      <c r="AP70"/>
      <c r="AQ70"/>
      <c r="AR70"/>
      <c r="AS70"/>
      <c r="AT70"/>
      <c r="AU70"/>
      <c r="AV70"/>
      <c r="AY70" s="48"/>
      <c r="BC70" s="48"/>
    </row>
    <row r="71" spans="1:55" hidden="1" x14ac:dyDescent="0.35">
      <c r="A71" s="42" t="str">
        <f>A26</f>
        <v>Regular Faculty</v>
      </c>
      <c r="B71" s="6"/>
      <c r="C71" s="108" t="str">
        <f>C25</f>
        <v xml:space="preserve">Co-PI: </v>
      </c>
      <c r="D71" s="108"/>
      <c r="E71" s="108"/>
      <c r="F71" s="60"/>
      <c r="G71" s="60"/>
      <c r="H71" s="253">
        <f t="shared" si="2"/>
        <v>0.28399999999999997</v>
      </c>
      <c r="I71" s="40"/>
      <c r="J71" s="69">
        <f>IF($AK$16="Yes",$H71*J26*(1+$AK$12),$H71*J26)</f>
        <v>0</v>
      </c>
      <c r="K71" s="60"/>
      <c r="L71" s="71">
        <f>IF($AK$16="Yes",$H71*L26*(1+$AK$12),$H71*L26)</f>
        <v>0</v>
      </c>
      <c r="M71" s="60"/>
      <c r="N71" s="69">
        <f>IF($AK$16="Yes",$H71*N26*(1+$AK$12)^2,$H71*N26*(1+$AK$12))</f>
        <v>0</v>
      </c>
      <c r="O71" s="60"/>
      <c r="P71" s="71">
        <f>IF($AK$16="Yes",$H71*P26*(1+$AK$12)^2,$H71*P26*(1+$AK$12))</f>
        <v>0</v>
      </c>
      <c r="Q71" s="60"/>
      <c r="R71" s="69">
        <f>IF($AK$16="Yes",$H71*R26*(1+$AK$12)^3,$H71*R26*(1+$AK$12)^2)</f>
        <v>0</v>
      </c>
      <c r="S71" s="60"/>
      <c r="T71" s="71">
        <f>IF($AK$16="Yes",$H71*T26*(1+$AK$12)^3,$H71*T26*(1+$AK$12)^2)</f>
        <v>0</v>
      </c>
      <c r="U71" s="60"/>
      <c r="V71" s="69">
        <f>IF($AK$16="Yes",$H71*V26*(1+$AK$12)^4,$H71*V26*(1+$AK$12)^3)</f>
        <v>0</v>
      </c>
      <c r="W71" s="60"/>
      <c r="X71" s="71">
        <f>IF($AK$16="Yes",$H71*X26*(1+$AK$12)^4,$H71*X26*(1+$AK$12)^3)</f>
        <v>0</v>
      </c>
      <c r="Y71" s="60"/>
      <c r="Z71" s="69">
        <f>IF($AK$16="Yes",$H71*Z26*(1+$AK$12)^5,$H71*Z26*(1+$AK$12)^4)</f>
        <v>0</v>
      </c>
      <c r="AA71" s="60"/>
      <c r="AB71" s="71">
        <f>IF($AK$16="Yes",$H71*AB26*(1+$AK$12)^5,$H71*AB26*(1+$AK$12)^4)</f>
        <v>0</v>
      </c>
      <c r="AC71" s="60"/>
      <c r="AD71" s="69">
        <f t="shared" ref="AD71:AD80" si="3">J71+N71+R71+V71+Z71</f>
        <v>0</v>
      </c>
      <c r="AE71" s="69"/>
      <c r="AF71" s="70">
        <f t="shared" si="1"/>
        <v>0</v>
      </c>
      <c r="AJ71"/>
      <c r="AK71"/>
      <c r="AL71"/>
      <c r="AM71"/>
      <c r="AN71"/>
      <c r="AO71"/>
      <c r="AP71"/>
      <c r="AQ71"/>
      <c r="AR71"/>
      <c r="AS71"/>
      <c r="AT71"/>
      <c r="AU71"/>
      <c r="AV71"/>
      <c r="AY71" s="48"/>
      <c r="BC71" s="48"/>
    </row>
    <row r="72" spans="1:55" hidden="1" x14ac:dyDescent="0.35">
      <c r="A72" s="42" t="str">
        <f>A28</f>
        <v>Regular Faculty</v>
      </c>
      <c r="B72" s="6"/>
      <c r="C72" s="108" t="str">
        <f>C27</f>
        <v xml:space="preserve">Co-PI: </v>
      </c>
      <c r="D72" s="108"/>
      <c r="E72" s="108"/>
      <c r="F72" s="60"/>
      <c r="G72" s="60"/>
      <c r="H72" s="253">
        <f t="shared" si="2"/>
        <v>0.28399999999999997</v>
      </c>
      <c r="I72" s="40"/>
      <c r="J72" s="69">
        <f>IF($AK$16="Yes",$H72*J28*(1+$AK$12),$H72*J28)</f>
        <v>0</v>
      </c>
      <c r="K72" s="60"/>
      <c r="L72" s="71">
        <f>IF($AK$16="Yes",$H72*L28*(1+$AK$12),$H72*L28)</f>
        <v>0</v>
      </c>
      <c r="M72" s="60"/>
      <c r="N72" s="69">
        <f>IF($AK$16="Yes",$H72*N28*(1+$AK$12)^2,$H72*N28*(1+$AK$12))</f>
        <v>0</v>
      </c>
      <c r="O72" s="60"/>
      <c r="P72" s="71">
        <f>IF($AK$16="Yes",$H72*P28*(1+$AK$12)^2,$H72*P28*(1+$AK$12))</f>
        <v>0</v>
      </c>
      <c r="Q72" s="60"/>
      <c r="R72" s="69">
        <f>IF($AK$16="Yes",$H72*R28*(1+$AK$12)^3,$H72*R28*(1+$AK$12)^2)</f>
        <v>0</v>
      </c>
      <c r="S72" s="60"/>
      <c r="T72" s="71">
        <f>IF($AK$16="Yes",$H72*T28*(1+$AK$12)^3,$H72*T28*(1+$AK$12)^2)</f>
        <v>0</v>
      </c>
      <c r="U72" s="60"/>
      <c r="V72" s="69">
        <f>IF($AK$16="Yes",$H72*V28*(1+$AK$12)^4,$H72*V28*(1+$AK$12)^3)</f>
        <v>0</v>
      </c>
      <c r="W72" s="60"/>
      <c r="X72" s="71">
        <f>IF($AK$16="Yes",$H72*X28*(1+$AK$12)^4,$H72*X28*(1+$AK$12)^3)</f>
        <v>0</v>
      </c>
      <c r="Y72" s="60"/>
      <c r="Z72" s="69">
        <f>IF($AK$16="Yes",$H72*Z28*(1+$AK$12)^5,$H72*Z28*(1+$AK$12)^4)</f>
        <v>0</v>
      </c>
      <c r="AA72" s="60"/>
      <c r="AB72" s="71">
        <f>IF($AK$16="Yes",$H72*AB28*(1+$AK$12)^5,$H72*AB28*(1+$AK$12)^4)</f>
        <v>0</v>
      </c>
      <c r="AC72" s="60"/>
      <c r="AD72" s="69">
        <f t="shared" si="3"/>
        <v>0</v>
      </c>
      <c r="AE72" s="69"/>
      <c r="AF72" s="70">
        <f t="shared" ref="AF72" si="4">L72+P72+T72+X72+AB72</f>
        <v>0</v>
      </c>
      <c r="AJ72"/>
      <c r="AK72"/>
      <c r="AL72"/>
      <c r="AM72"/>
      <c r="AN72"/>
      <c r="AO72"/>
      <c r="AP72"/>
      <c r="AQ72"/>
      <c r="AR72"/>
      <c r="AS72"/>
      <c r="AT72"/>
      <c r="AU72"/>
      <c r="AV72"/>
      <c r="AY72" s="48"/>
      <c r="BC72" s="48"/>
    </row>
    <row r="73" spans="1:55" hidden="1" x14ac:dyDescent="0.35">
      <c r="A73" s="42" t="str">
        <f>A30</f>
        <v>Research Associate</v>
      </c>
      <c r="B73" s="6"/>
      <c r="C73" s="108" t="str">
        <f>C29</f>
        <v>Research Associate:</v>
      </c>
      <c r="D73" s="108"/>
      <c r="E73" s="108"/>
      <c r="F73" s="60"/>
      <c r="G73" s="60"/>
      <c r="H73" s="253">
        <f t="shared" si="2"/>
        <v>0.36399999999999999</v>
      </c>
      <c r="I73" s="40"/>
      <c r="J73" s="69">
        <f>IF($AK$16="Yes",$H73*J30*(1+$AK$12),$H73*J30)</f>
        <v>0</v>
      </c>
      <c r="K73" s="60"/>
      <c r="L73" s="71">
        <f>IF($AK$16="Yes",$H73*L30*(1+$AK$12),$H73*L30)</f>
        <v>0</v>
      </c>
      <c r="M73" s="60"/>
      <c r="N73" s="69">
        <f>IF($AK$16="Yes",$H73*N30*(1+$AK$12)^2,$H73*N30*(1+$AK$12))</f>
        <v>0</v>
      </c>
      <c r="O73" s="60"/>
      <c r="P73" s="71">
        <f>IF($AK$16="Yes",$H73*P30*(1+$AK$12)^2,$H73*P30*(1+$AK$12))</f>
        <v>0</v>
      </c>
      <c r="Q73" s="60"/>
      <c r="R73" s="69">
        <f>IF($AK$16="Yes",$H73*R30*(1+$AK$12)^3,$H73*R30*(1+$AK$12)^2)</f>
        <v>0</v>
      </c>
      <c r="S73" s="60"/>
      <c r="T73" s="71">
        <f>IF($AK$16="Yes",$H73*T30*(1+$AK$12)^3,$H73*T30*(1+$AK$12)^2)</f>
        <v>0</v>
      </c>
      <c r="U73" s="60"/>
      <c r="V73" s="69">
        <f>IF($AK$16="Yes",$H73*V30*(1+$AK$12)^4,$H73*V30*(1+$AK$12)^3)</f>
        <v>0</v>
      </c>
      <c r="W73" s="60"/>
      <c r="X73" s="71">
        <f>IF($AK$16="Yes",$H73*X30*(1+$AK$12)^4,$H73*X30*(1+$AK$12)^3)</f>
        <v>0</v>
      </c>
      <c r="Y73" s="60"/>
      <c r="Z73" s="69">
        <f>IF($AK$16="Yes",$H73*Z30*(1+$AK$12)^5,$H73*Z30*(1+$AK$12)^4)</f>
        <v>0</v>
      </c>
      <c r="AA73" s="60"/>
      <c r="AB73" s="71">
        <f>IF($AK$16="Yes",$H73*AB30*(1+$AK$12)^5,$H73*AB30*(1+$AK$12)^4)</f>
        <v>0</v>
      </c>
      <c r="AC73" s="60"/>
      <c r="AD73" s="69">
        <f t="shared" si="3"/>
        <v>0</v>
      </c>
      <c r="AE73" s="69"/>
      <c r="AF73" s="70">
        <f t="shared" ref="AF73" si="5">L73+P73+T73+X73+AB73</f>
        <v>0</v>
      </c>
      <c r="AJ73"/>
      <c r="AK73"/>
      <c r="AL73"/>
      <c r="AM73"/>
      <c r="AN73"/>
      <c r="AO73"/>
      <c r="AP73"/>
      <c r="AQ73"/>
      <c r="AR73"/>
      <c r="AS73"/>
      <c r="AT73"/>
      <c r="AU73"/>
      <c r="AV73"/>
      <c r="AY73" s="48"/>
      <c r="BC73" s="48"/>
    </row>
    <row r="74" spans="1:55" hidden="1" x14ac:dyDescent="0.35">
      <c r="A74" s="42" t="str">
        <f>A32</f>
        <v>Research Associate</v>
      </c>
      <c r="B74" s="6"/>
      <c r="C74" s="108" t="str">
        <f>C31</f>
        <v>Research Associate:</v>
      </c>
      <c r="D74" s="108"/>
      <c r="E74" s="108"/>
      <c r="F74" s="60"/>
      <c r="G74" s="60"/>
      <c r="H74" s="253">
        <f t="shared" si="2"/>
        <v>0.36399999999999999</v>
      </c>
      <c r="I74" s="40"/>
      <c r="J74" s="69">
        <f>IF($AK$16="Yes",$H74*J32*(1+$AK$12),$H74*J32)</f>
        <v>0</v>
      </c>
      <c r="K74" s="60"/>
      <c r="L74" s="71">
        <f>IF($AK$16="Yes",$H74*L32*(1+$AK$12),$H74*L32)</f>
        <v>0</v>
      </c>
      <c r="M74" s="60"/>
      <c r="N74" s="69">
        <f>IF($AK$16="Yes",$H74*N32*(1+$AK$12)^2,$H74*N32*(1+$AK$12))</f>
        <v>0</v>
      </c>
      <c r="O74" s="60"/>
      <c r="P74" s="71">
        <f>IF($AK$16="Yes",$H74*P32*(1+$AK$12)^2,$H74*P32*(1+$AK$12))</f>
        <v>0</v>
      </c>
      <c r="Q74" s="60"/>
      <c r="R74" s="69">
        <f>IF($AK$16="Yes",$H74*R32*(1+$AK$12)^3,$H74*R32*(1+$AK$12)^2)</f>
        <v>0</v>
      </c>
      <c r="S74" s="60"/>
      <c r="T74" s="71">
        <f>IF($AK$16="Yes",$H74*T32*(1+$AK$12)^3,$H74*T32*(1+$AK$12)^2)</f>
        <v>0</v>
      </c>
      <c r="U74" s="60"/>
      <c r="V74" s="69">
        <f>IF($AK$16="Yes",$H74*V32*(1+$AK$12)^4,$H74*V32*(1+$AK$12)^3)</f>
        <v>0</v>
      </c>
      <c r="W74" s="60"/>
      <c r="X74" s="71">
        <f>IF($AK$16="Yes",$H74*X32*(1+$AK$12)^4,$H74*X32*(1+$AK$12)^3)</f>
        <v>0</v>
      </c>
      <c r="Y74" s="60"/>
      <c r="Z74" s="69">
        <f>IF($AK$16="Yes",$H74*Z32*(1+$AK$12)^5,$H74*Z32*(1+$AK$12)^4)</f>
        <v>0</v>
      </c>
      <c r="AA74" s="60"/>
      <c r="AB74" s="71">
        <f>IF($AK$16="Yes",$H74*AB32*(1+$AK$12)^5,$H74*AB32*(1+$AK$12)^4)</f>
        <v>0</v>
      </c>
      <c r="AC74" s="60"/>
      <c r="AD74" s="69">
        <f t="shared" si="3"/>
        <v>0</v>
      </c>
      <c r="AE74" s="69"/>
      <c r="AF74" s="70">
        <f t="shared" ref="AF74" si="6">L74+P74+T74+X74+AB74</f>
        <v>0</v>
      </c>
      <c r="AJ74"/>
      <c r="AK74"/>
      <c r="AL74"/>
      <c r="AM74"/>
      <c r="AN74"/>
      <c r="AO74"/>
      <c r="AP74"/>
      <c r="AQ74"/>
      <c r="AR74"/>
      <c r="AS74"/>
      <c r="AT74"/>
      <c r="AU74"/>
      <c r="AV74"/>
      <c r="AY74" s="48"/>
      <c r="BC74" s="48"/>
    </row>
    <row r="75" spans="1:55" hidden="1" x14ac:dyDescent="0.35">
      <c r="A75" s="42" t="str">
        <f>A34</f>
        <v>Research Associate</v>
      </c>
      <c r="B75" s="6"/>
      <c r="C75" s="108" t="str">
        <f>C33</f>
        <v>Research Associate:</v>
      </c>
      <c r="D75" s="108"/>
      <c r="E75" s="108"/>
      <c r="F75" s="60"/>
      <c r="G75" s="60"/>
      <c r="H75" s="253">
        <f t="shared" si="2"/>
        <v>0.36399999999999999</v>
      </c>
      <c r="I75" s="40"/>
      <c r="J75" s="69">
        <f>IF($AK$16="Yes",$H75*J34*(1+$AK$12),$H75*J34)</f>
        <v>0</v>
      </c>
      <c r="K75" s="60"/>
      <c r="L75" s="71">
        <f>IF($AK$16="Yes",$H75*L34*(1+$AK$12),$H75*L34)</f>
        <v>0</v>
      </c>
      <c r="M75" s="60"/>
      <c r="N75" s="69">
        <f>IF($AK$16="Yes",$H75*N34*(1+$AK$12)^2,$H75*N34*(1+$AK$12))</f>
        <v>0</v>
      </c>
      <c r="O75" s="60"/>
      <c r="P75" s="71">
        <f>IF($AK$16="Yes",$H75*P34*(1+$AK$12)^2,$H75*P34*(1+$AK$12))</f>
        <v>0</v>
      </c>
      <c r="Q75" s="60"/>
      <c r="R75" s="69">
        <f>IF($AK$16="Yes",$H75*R34*(1+$AK$12)^3,$H75*R34*(1+$AK$12)^2)</f>
        <v>0</v>
      </c>
      <c r="S75" s="60"/>
      <c r="T75" s="71">
        <f>IF($AK$16="Yes",$H75*T34*(1+$AK$12)^3,$H75*T34*(1+$AK$12)^2)</f>
        <v>0</v>
      </c>
      <c r="U75" s="60"/>
      <c r="V75" s="69">
        <f>IF($AK$16="Yes",$H75*V34*(1+$AK$12)^4,$H75*V34*(1+$AK$12)^3)</f>
        <v>0</v>
      </c>
      <c r="W75" s="60"/>
      <c r="X75" s="71">
        <f>IF($AK$16="Yes",$H75*X34*(1+$AK$12)^4,$H75*X34*(1+$AK$12)^3)</f>
        <v>0</v>
      </c>
      <c r="Y75" s="60"/>
      <c r="Z75" s="69">
        <f>IF($AK$16="Yes",$H75*Z34*(1+$AK$12)^5,$H75*Z34*(1+$AK$12)^4)</f>
        <v>0</v>
      </c>
      <c r="AA75" s="60"/>
      <c r="AB75" s="71">
        <f>IF($AK$16="Yes",$H75*AB34*(1+$AK$12)^5,$H75*AB34*(1+$AK$12)^4)</f>
        <v>0</v>
      </c>
      <c r="AC75" s="60"/>
      <c r="AD75" s="69">
        <f t="shared" si="3"/>
        <v>0</v>
      </c>
      <c r="AE75" s="69"/>
      <c r="AF75" s="70">
        <f t="shared" ref="AF75" si="7">L75+P75+T75+X75+AB75</f>
        <v>0</v>
      </c>
      <c r="AJ75"/>
      <c r="AK75"/>
      <c r="AL75"/>
      <c r="AM75"/>
      <c r="AN75"/>
      <c r="AO75"/>
      <c r="AP75"/>
      <c r="AQ75"/>
      <c r="AR75"/>
      <c r="AS75"/>
      <c r="AT75"/>
      <c r="AU75"/>
      <c r="AV75"/>
      <c r="AY75" s="48"/>
      <c r="BC75" s="48"/>
    </row>
    <row r="76" spans="1:55" hidden="1" x14ac:dyDescent="0.35">
      <c r="A76" s="42" t="str">
        <f>A36</f>
        <v>Senior Personnel</v>
      </c>
      <c r="B76" s="6"/>
      <c r="C76" s="108" t="str">
        <f>C35</f>
        <v>Senior Personnel:</v>
      </c>
      <c r="D76" s="108"/>
      <c r="E76" s="108"/>
      <c r="F76" s="60"/>
      <c r="G76" s="60"/>
      <c r="H76" s="253">
        <f t="shared" si="2"/>
        <v>0.36399999999999999</v>
      </c>
      <c r="I76" s="40"/>
      <c r="J76" s="69">
        <f>IF($AK$16="Yes",$H76*J36*(1+$AK$12),$H76*J36)</f>
        <v>0</v>
      </c>
      <c r="K76" s="60"/>
      <c r="L76" s="71">
        <f>IF($AK$16="Yes",$H76*L36*(1+$AK$12),$H76*L36)</f>
        <v>0</v>
      </c>
      <c r="M76" s="60"/>
      <c r="N76" s="69">
        <f>IF($AK$16="Yes",$H76*N36*(1+$AK$12)^2,$H76*N36*(1+$AK$12))</f>
        <v>0</v>
      </c>
      <c r="O76" s="60"/>
      <c r="P76" s="71">
        <f>IF($AK$16="Yes",$H76*P36*(1+$AK$12)^2,$H76*P36*(1+$AK$12))</f>
        <v>0</v>
      </c>
      <c r="Q76" s="60"/>
      <c r="R76" s="69">
        <f>IF($AK$16="Yes",$H76*R36*(1+$AK$12)^3,$H76*R36*(1+$AK$12)^2)</f>
        <v>0</v>
      </c>
      <c r="S76" s="60"/>
      <c r="T76" s="71">
        <f>IF($AK$16="Yes",$H76*T36*(1+$AK$12)^3,$H76*T36*(1+$AK$12)^2)</f>
        <v>0</v>
      </c>
      <c r="U76" s="60"/>
      <c r="V76" s="69">
        <f>IF($AK$16="Yes",$H76*V36*(1+$AK$12)^4,$H76*V36*(1+$AK$12)^3)</f>
        <v>0</v>
      </c>
      <c r="W76" s="60"/>
      <c r="X76" s="71">
        <f>IF($AK$16="Yes",$H76*X36*(1+$AK$12)^4,$H76*X36*(1+$AK$12)^3)</f>
        <v>0</v>
      </c>
      <c r="Y76" s="60"/>
      <c r="Z76" s="69">
        <f>IF($AK$16="Yes",$H76*Z36*(1+$AK$12)^5,$H76*Z36*(1+$AK$12)^4)</f>
        <v>0</v>
      </c>
      <c r="AA76" s="60"/>
      <c r="AB76" s="71">
        <f>IF($AK$16="Yes",$H76*AB36*(1+$AK$12)^5,$H76*AB36*(1+$AK$12)^4)</f>
        <v>0</v>
      </c>
      <c r="AC76" s="60"/>
      <c r="AD76" s="69">
        <f t="shared" si="3"/>
        <v>0</v>
      </c>
      <c r="AE76" s="69"/>
      <c r="AF76" s="70">
        <f t="shared" ref="AF76" si="8">L76+P76+T76+X76+AB76</f>
        <v>0</v>
      </c>
      <c r="AJ76"/>
      <c r="AK76"/>
      <c r="AL76"/>
      <c r="AM76"/>
      <c r="AN76"/>
      <c r="AO76"/>
      <c r="AP76"/>
      <c r="AQ76"/>
      <c r="AR76"/>
      <c r="AS76"/>
      <c r="AT76"/>
      <c r="AU76"/>
      <c r="AV76"/>
      <c r="AY76" s="48"/>
      <c r="BC76" s="48"/>
    </row>
    <row r="77" spans="1:55" hidden="1" x14ac:dyDescent="0.35">
      <c r="A77" s="42" t="str">
        <f>A38</f>
        <v>Senior Personnel</v>
      </c>
      <c r="B77" s="6"/>
      <c r="C77" s="108" t="str">
        <f>C37</f>
        <v>Senior Personnel:</v>
      </c>
      <c r="D77" s="108"/>
      <c r="E77" s="108"/>
      <c r="F77" s="60"/>
      <c r="G77" s="60"/>
      <c r="H77" s="253">
        <f t="shared" si="2"/>
        <v>0.36399999999999999</v>
      </c>
      <c r="I77" s="40"/>
      <c r="J77" s="69">
        <f>IF($AK$16="Yes",$H77*J38*(1+$AK$12),$H77*J38)</f>
        <v>0</v>
      </c>
      <c r="K77" s="60"/>
      <c r="L77" s="71">
        <f>IF($AK$16="Yes",$H77*L38*(1+$AK$12),$H77*L38)</f>
        <v>0</v>
      </c>
      <c r="M77" s="60"/>
      <c r="N77" s="69">
        <f>IF($AK$16="Yes",$H77*N38*(1+$AK$12)^2,$H77*N38*(1+$AK$12))</f>
        <v>0</v>
      </c>
      <c r="O77" s="60"/>
      <c r="P77" s="71">
        <f>IF($AK$16="Yes",$H77*P38*(1+$AK$12)^2,$H77*P38*(1+$AK$12))</f>
        <v>0</v>
      </c>
      <c r="Q77" s="60"/>
      <c r="R77" s="69">
        <f>IF($AK$16="Yes",$H77*R38*(1+$AK$12)^3,$H77*R38*(1+$AK$12)^2)</f>
        <v>0</v>
      </c>
      <c r="S77" s="60"/>
      <c r="T77" s="71">
        <f>IF($AK$16="Yes",$H77*T38*(1+$AK$12)^3,$H77*T38*(1+$AK$12)^2)</f>
        <v>0</v>
      </c>
      <c r="U77" s="60"/>
      <c r="V77" s="69">
        <f>IF($AK$16="Yes",$H77*V38*(1+$AK$12)^4,$H77*V38*(1+$AK$12)^3)</f>
        <v>0</v>
      </c>
      <c r="W77" s="60"/>
      <c r="X77" s="71">
        <f>IF($AK$16="Yes",$H77*X38*(1+$AK$12)^4,$H77*X38*(1+$AK$12)^3)</f>
        <v>0</v>
      </c>
      <c r="Y77" s="60"/>
      <c r="Z77" s="69">
        <f>IF($AK$16="Yes",$H77*Z38*(1+$AK$12)^5,$H77*Z38*(1+$AK$12)^4)</f>
        <v>0</v>
      </c>
      <c r="AA77" s="60"/>
      <c r="AB77" s="71">
        <f>IF($AK$16="Yes",$H77*AB38*(1+$AK$12)^5,$H77*AB38*(1+$AK$12)^4)</f>
        <v>0</v>
      </c>
      <c r="AC77" s="60"/>
      <c r="AD77" s="69">
        <f t="shared" si="3"/>
        <v>0</v>
      </c>
      <c r="AE77" s="69"/>
      <c r="AF77" s="70">
        <f t="shared" ref="AF77" si="9">L77+P77+T77+X77+AB77</f>
        <v>0</v>
      </c>
      <c r="AJ77"/>
      <c r="AK77"/>
      <c r="AL77"/>
      <c r="AM77"/>
      <c r="AN77"/>
      <c r="AO77"/>
      <c r="AP77"/>
      <c r="AQ77"/>
      <c r="AR77"/>
      <c r="AS77"/>
      <c r="AT77"/>
      <c r="AU77"/>
      <c r="AV77"/>
      <c r="AY77" s="48"/>
      <c r="BC77" s="48"/>
    </row>
    <row r="78" spans="1:55" hidden="1" x14ac:dyDescent="0.35">
      <c r="A78" s="42" t="str">
        <f>A40</f>
        <v>Senior Personnel</v>
      </c>
      <c r="C78" s="108" t="str">
        <f>C39</f>
        <v>Senior Personnel:</v>
      </c>
      <c r="D78" s="108"/>
      <c r="E78" s="108"/>
      <c r="F78" s="60"/>
      <c r="G78" s="60"/>
      <c r="H78" s="253">
        <f t="shared" si="2"/>
        <v>0.36399999999999999</v>
      </c>
      <c r="I78" s="40"/>
      <c r="J78" s="69">
        <f>IF($AK$16="Yes",$H78*J40*(1+$AK$12),$H78*J40)</f>
        <v>0</v>
      </c>
      <c r="K78" s="60"/>
      <c r="L78" s="71">
        <f>IF($AK$16="Yes",$H78*L40*(1+$AK$12),$H78*L40)</f>
        <v>0</v>
      </c>
      <c r="M78" s="60"/>
      <c r="N78" s="69">
        <f>IF($AK$16="Yes",$H78*N40*(1+$AK$12)^2,$H78*N40*(1+$AK$12))</f>
        <v>0</v>
      </c>
      <c r="O78" s="60"/>
      <c r="P78" s="71">
        <f>IF($AK$16="Yes",$H78*P40*(1+$AK$12)^2,$H78*P40*(1+$AK$12))</f>
        <v>0</v>
      </c>
      <c r="Q78" s="60"/>
      <c r="R78" s="69">
        <f>IF($AK$16="Yes",$H78*R40*(1+$AK$12)^3,$H78*R40*(1+$AK$12)^2)</f>
        <v>0</v>
      </c>
      <c r="S78" s="60"/>
      <c r="T78" s="71">
        <f>IF($AK$16="Yes",$H78*T40*(1+$AK$12)^3,$H78*T40*(1+$AK$12)^2)</f>
        <v>0</v>
      </c>
      <c r="U78" s="60"/>
      <c r="V78" s="69">
        <f>IF($AK$16="Yes",$H78*V40*(1+$AK$12)^4,$H78*V40*(1+$AK$12)^3)</f>
        <v>0</v>
      </c>
      <c r="W78" s="60"/>
      <c r="X78" s="71">
        <f>IF($AK$16="Yes",$H78*X40*(1+$AK$12)^4,$H78*X40*(1+$AK$12)^3)</f>
        <v>0</v>
      </c>
      <c r="Y78" s="60"/>
      <c r="Z78" s="69">
        <f>IF($AK$16="Yes",$H78*Z40*(1+$AK$12)^5,$H78*Z40*(1+$AK$12)^4)</f>
        <v>0</v>
      </c>
      <c r="AA78" s="60"/>
      <c r="AB78" s="71">
        <f>IF($AK$16="Yes",$H78*AB40*(1+$AK$12)^5,$H78*AB40*(1+$AK$12)^4)</f>
        <v>0</v>
      </c>
      <c r="AC78" s="60"/>
      <c r="AD78" s="69">
        <f t="shared" si="3"/>
        <v>0</v>
      </c>
      <c r="AE78" s="69"/>
      <c r="AF78" s="70">
        <f t="shared" ref="AF78" si="10">L78+P78+T78+X78+AB78</f>
        <v>0</v>
      </c>
      <c r="AJ78"/>
      <c r="AK78"/>
      <c r="AL78"/>
      <c r="AM78"/>
      <c r="AN78"/>
      <c r="AO78"/>
      <c r="AP78"/>
      <c r="AQ78"/>
      <c r="AR78"/>
      <c r="AS78"/>
      <c r="AT78"/>
      <c r="AU78"/>
      <c r="AV78"/>
      <c r="AY78" s="48"/>
      <c r="BC78" s="48"/>
    </row>
    <row r="79" spans="1:55" hidden="1" x14ac:dyDescent="0.35">
      <c r="A79" s="42" t="str">
        <f>A42</f>
        <v>Administrative Assistant</v>
      </c>
      <c r="B79" s="6"/>
      <c r="C79" s="108" t="str">
        <f>C41</f>
        <v>Administrative Assistant:</v>
      </c>
      <c r="D79" s="108"/>
      <c r="E79" s="108"/>
      <c r="F79" s="60"/>
      <c r="G79" s="60"/>
      <c r="H79" s="253">
        <f t="shared" si="2"/>
        <v>0.36399999999999999</v>
      </c>
      <c r="I79" s="40"/>
      <c r="J79" s="69">
        <f>IF($AK$16="Yes",$H79*J42*(1+$AK$12),$H79*J42)</f>
        <v>0</v>
      </c>
      <c r="K79" s="60"/>
      <c r="L79" s="71">
        <f>IF($AK$16="Yes",$H79*L42*(1+$AK$12),$H79*L42)</f>
        <v>0</v>
      </c>
      <c r="M79" s="60"/>
      <c r="N79" s="69">
        <f>IF($AK$16="Yes",$H79*N42*(1+$AK$12)^2,$H79*N42*(1+$AK$12))</f>
        <v>0</v>
      </c>
      <c r="O79" s="60"/>
      <c r="P79" s="71">
        <f>IF($AK$16="Yes",$H79*P42*(1+$AK$12)^2,$H79*P42*(1+$AK$12))</f>
        <v>0</v>
      </c>
      <c r="Q79" s="60"/>
      <c r="R79" s="69">
        <f>IF($AK$16="Yes",$H79*R42*(1+$AK$12)^3,$H79*R42*(1+$AK$12)^2)</f>
        <v>0</v>
      </c>
      <c r="S79" s="60"/>
      <c r="T79" s="71">
        <f>IF($AK$16="Yes",$H79*T42*(1+$AK$12)^3,$H79*T42*(1+$AK$12)^2)</f>
        <v>0</v>
      </c>
      <c r="U79" s="60"/>
      <c r="V79" s="69">
        <f>IF($AK$16="Yes",$H79*V42*(1+$AK$12)^4,$H79*V42*(1+$AK$12)^3)</f>
        <v>0</v>
      </c>
      <c r="W79" s="60"/>
      <c r="X79" s="71">
        <f>IF($AK$16="Yes",$H79*X42*(1+$AK$12)^4,$H79*X42*(1+$AK$12)^3)</f>
        <v>0</v>
      </c>
      <c r="Y79" s="60"/>
      <c r="Z79" s="69">
        <f>IF($AK$16="Yes",$H79*Z42*(1+$AK$12)^5,$H79*Z42*(1+$AK$12)^4)</f>
        <v>0</v>
      </c>
      <c r="AA79" s="60"/>
      <c r="AB79" s="71">
        <f>IF($AK$16="Yes",$H79*AB42*(1+$AK$12)^5,$H79*AB42*(1+$AK$12)^4)</f>
        <v>0</v>
      </c>
      <c r="AC79" s="60"/>
      <c r="AD79" s="69">
        <f t="shared" si="3"/>
        <v>0</v>
      </c>
      <c r="AE79" s="69"/>
      <c r="AF79" s="70">
        <f t="shared" ref="AF79" si="11">L79+P79+T79+X79+AB79</f>
        <v>0</v>
      </c>
      <c r="AJ79"/>
      <c r="AK79"/>
      <c r="AL79"/>
      <c r="AM79"/>
      <c r="AN79"/>
      <c r="AO79"/>
      <c r="AP79"/>
      <c r="AQ79"/>
      <c r="AR79"/>
      <c r="AS79"/>
      <c r="AT79"/>
      <c r="AU79"/>
      <c r="AV79"/>
      <c r="AY79" s="48"/>
      <c r="BC79" s="48"/>
    </row>
    <row r="80" spans="1:55" hidden="1" x14ac:dyDescent="0.35">
      <c r="A80" s="42" t="str">
        <f>A44</f>
        <v>Administrative Assistant</v>
      </c>
      <c r="B80" s="6"/>
      <c r="C80" s="108" t="str">
        <f>C43</f>
        <v>Administrative Assistant:</v>
      </c>
      <c r="D80" s="108"/>
      <c r="E80" s="108"/>
      <c r="F80" s="60"/>
      <c r="G80" s="60"/>
      <c r="H80" s="253">
        <f t="shared" si="2"/>
        <v>0.36399999999999999</v>
      </c>
      <c r="I80" s="40"/>
      <c r="J80" s="69">
        <f>IF($AK$16="Yes",$H80*J44*(1+$AK$12),$H80*J44)</f>
        <v>0</v>
      </c>
      <c r="K80" s="60"/>
      <c r="L80" s="71">
        <f>IF($AK$16="Yes",$H80*L44*(1+$AK$12),$H80*L44)</f>
        <v>0</v>
      </c>
      <c r="M80" s="60"/>
      <c r="N80" s="69">
        <f>IF($AK$16="Yes",$H80*N44*(1+$AK$12)^2,$H80*N44*(1+$AK$12))</f>
        <v>0</v>
      </c>
      <c r="O80" s="60"/>
      <c r="P80" s="71">
        <f>IF($AK$16="Yes",$H80*P44*(1+$AK$12)^2,$H80*P44*(1+$AK$12))</f>
        <v>0</v>
      </c>
      <c r="Q80" s="60"/>
      <c r="R80" s="69">
        <f>IF($AK$16="Yes",$H80*R44*(1+$AK$12)^3,$H80*R44*(1+$AK$12)^2)</f>
        <v>0</v>
      </c>
      <c r="S80" s="60"/>
      <c r="T80" s="71">
        <f>IF($AK$16="Yes",$H80*T44*(1+$AK$12)^3,$H80*T44*(1+$AK$12)^2)</f>
        <v>0</v>
      </c>
      <c r="U80" s="60"/>
      <c r="V80" s="69">
        <f>IF($AK$16="Yes",$H80*V44*(1+$AK$12)^4,$H80*V44*(1+$AK$12)^3)</f>
        <v>0</v>
      </c>
      <c r="W80" s="60"/>
      <c r="X80" s="71">
        <f>IF($AK$16="Yes",$H80*X44*(1+$AK$12)^4,$H80*X44*(1+$AK$12)^3)</f>
        <v>0</v>
      </c>
      <c r="Y80" s="60"/>
      <c r="Z80" s="69">
        <f>IF($AK$16="Yes",$H80*Z44*(1+$AK$12)^5,$H80*Z44*(1+$AK$12)^4)</f>
        <v>0</v>
      </c>
      <c r="AA80" s="60"/>
      <c r="AB80" s="71">
        <f>IF($AK$16="Yes",$H80*AB44*(1+$AK$12)^5,$H80*AB44*(1+$AK$12)^4)</f>
        <v>0</v>
      </c>
      <c r="AC80" s="60"/>
      <c r="AD80" s="69">
        <f t="shared" si="3"/>
        <v>0</v>
      </c>
      <c r="AE80" s="69"/>
      <c r="AF80" s="70">
        <f t="shared" ref="AF80" si="12">L80+P80+T80+X80+AB80</f>
        <v>0</v>
      </c>
      <c r="AJ80"/>
      <c r="AK80"/>
      <c r="AL80"/>
      <c r="AM80"/>
      <c r="AN80"/>
      <c r="AO80"/>
      <c r="AP80"/>
      <c r="AQ80"/>
      <c r="AR80"/>
      <c r="AS80"/>
      <c r="AT80"/>
      <c r="AU80"/>
      <c r="AV80"/>
      <c r="AY80" s="48"/>
      <c r="BC80" s="48"/>
    </row>
    <row r="81" spans="1:55" hidden="1" x14ac:dyDescent="0.35">
      <c r="A81" s="42" t="str">
        <f>A46</f>
        <v>Graduate Research Assistant</v>
      </c>
      <c r="C81" s="108" t="str">
        <f>C45</f>
        <v>Graduate Research Assistant</v>
      </c>
      <c r="D81" s="108"/>
      <c r="E81" s="108"/>
      <c r="F81" s="60"/>
      <c r="G81" s="60"/>
      <c r="H81" s="253">
        <f t="shared" si="2"/>
        <v>0.12</v>
      </c>
      <c r="I81" s="40"/>
      <c r="J81" s="69">
        <f>IF($AK$16="Yes",$H81*SUM(J46:J47)*(1+$AK$12), $H81*SUM(J46:J47))</f>
        <v>0</v>
      </c>
      <c r="K81" s="60"/>
      <c r="L81" s="71">
        <f>IF($AK$16="Yes",$H81*SUM(L46:L47)*(1+$AK$12), $H81*SUM(L46:L47))</f>
        <v>0</v>
      </c>
      <c r="M81" s="95"/>
      <c r="N81" s="69">
        <f>IF($AK$16="Yes",$H81*SUM(N46:N47)*(1+$AK$12)^2, $H81*SUM(N46:N47)*(1+$AK$12))</f>
        <v>0</v>
      </c>
      <c r="O81" s="95"/>
      <c r="P81" s="71">
        <f>IF($AK$16="Yes",$H81*SUM(P46:P47)*(1+$AK$12)^2, $H81*SUM(P46:P47)*(1+$AK$12))</f>
        <v>0</v>
      </c>
      <c r="Q81" s="95"/>
      <c r="R81" s="69">
        <f>IF($AK$16="Yes",$H81*SUM(R46:R47)*(1+$AK$12)^3, $H81*SUM(R46:R47)*(1+$AK$12)^2)</f>
        <v>0</v>
      </c>
      <c r="S81" s="95"/>
      <c r="T81" s="71">
        <f>IF($AK$16="Yes",$H81*SUM(T46:T47)*(1+$AK$12)^3, $H81*SUM(T46:T47)*(1+$AK$12)^2)</f>
        <v>0</v>
      </c>
      <c r="U81" s="95"/>
      <c r="V81" s="69">
        <f>IF($AK$16="Yes",$H$81*SUM(V46:V47)*(1+$AK$12)^4, $H81*SUM(V46:V47)*(1+$AK$12)^3)</f>
        <v>0</v>
      </c>
      <c r="W81" s="95"/>
      <c r="X81" s="71">
        <f>IF($AK$16="Yes",$H$81*SUM(X46:X47)*(1+$AK$12)^4, $H81*SUM(X46:X47)*(1+$AK$12)^3)</f>
        <v>0</v>
      </c>
      <c r="Y81" s="95"/>
      <c r="Z81" s="69">
        <f>IF($AK$16="Yes",$H81*SUM(Z46:Z47)*(1+$AK$12)^5, $H81*SUM(Z46:Z47)*(1+$AK$12)^4)</f>
        <v>0</v>
      </c>
      <c r="AA81" s="95"/>
      <c r="AB81" s="71">
        <f>IF($AK$16="Yes",$H81*SUM(AB46:AB47)*(1+$AK$12)^5, $H81*SUM(AB46:AB47)*(1+$AK$12)^4)</f>
        <v>0</v>
      </c>
      <c r="AC81" s="60"/>
      <c r="AD81" s="69">
        <f t="shared" si="0"/>
        <v>0</v>
      </c>
      <c r="AE81" s="69"/>
      <c r="AF81" s="70">
        <f t="shared" si="1"/>
        <v>0</v>
      </c>
      <c r="AJ81"/>
      <c r="AK81"/>
      <c r="AL81"/>
      <c r="AM81"/>
      <c r="AN81"/>
      <c r="AO81"/>
      <c r="AP81"/>
      <c r="AQ81"/>
      <c r="AR81"/>
      <c r="AS81"/>
      <c r="AT81"/>
      <c r="AU81"/>
      <c r="AV81"/>
      <c r="AY81" s="48"/>
      <c r="BC81" s="48"/>
    </row>
    <row r="82" spans="1:55" hidden="1" x14ac:dyDescent="0.35">
      <c r="A82" s="42" t="str">
        <f>A49</f>
        <v>Graduate Research Assistant</v>
      </c>
      <c r="C82" s="108" t="str">
        <f>C48</f>
        <v>Graduate Research Assistant</v>
      </c>
      <c r="D82" s="108"/>
      <c r="E82" s="108"/>
      <c r="F82" s="60"/>
      <c r="G82" s="60"/>
      <c r="H82" s="253">
        <f t="shared" si="2"/>
        <v>0.12</v>
      </c>
      <c r="I82" s="40"/>
      <c r="J82" s="69">
        <f>IF($AK$16="Yes",$H82*SUM(J49:J50)*(1+$AK$12), $H82*SUM(J49:J50))</f>
        <v>0</v>
      </c>
      <c r="K82" s="60"/>
      <c r="L82" s="71">
        <f>IF($AK$16="Yes",$H82*SUM(L49:L50)*(1+$AK$12), $H82*SUM(L49:L50))</f>
        <v>0</v>
      </c>
      <c r="M82" s="95"/>
      <c r="N82" s="69">
        <f>IF($AK$16="Yes",$H82*SUM(N49:N50)*(1+$AK$12)^2, $H82*SUM(N49:N50)*(1+$AK$12))</f>
        <v>0</v>
      </c>
      <c r="O82" s="95"/>
      <c r="P82" s="71">
        <f>IF($AK$16="Yes",$H82*SUM(P49:P50)*(1+$AK$12)^2, $H82*SUM(P49:P50)*(1+$AK$12))</f>
        <v>0</v>
      </c>
      <c r="Q82" s="95"/>
      <c r="R82" s="69">
        <f>IF($AK$16="Yes",$H82*SUM(R49:R50)*(1+$AK$12)^3, $H82*SUM(R49:R50)*(1+$AK$12)^2)</f>
        <v>0</v>
      </c>
      <c r="S82" s="95"/>
      <c r="T82" s="71">
        <f>IF($AK$16="Yes",$H82*SUM(T49:T50)*(1+$AK$12)^3, $H82*SUM(T49:T50)*(1+$AK$12)^2)</f>
        <v>0</v>
      </c>
      <c r="U82" s="95"/>
      <c r="V82" s="69">
        <f>IF($AK$16="Yes",$H$81*SUM(V49:V50)*(1+$AK$12)^4, $H82*SUM(V49:V50)*(1+$AK$12)^3)</f>
        <v>0</v>
      </c>
      <c r="W82" s="95"/>
      <c r="X82" s="71">
        <f>IF($AK$16="Yes",$H$81*SUM(X49:X50)*(1+$AK$12)^4, $H82*SUM(X49:X50)*(1+$AK$12)^3)</f>
        <v>0</v>
      </c>
      <c r="Y82" s="95"/>
      <c r="Z82" s="69">
        <f>IF($AK$16="Yes",$H82*SUM(Z49:Z50)*(1+$AK$12)^5, $H82*SUM(Z49:Z50)*(1+$AK$12)^4)</f>
        <v>0</v>
      </c>
      <c r="AA82" s="95"/>
      <c r="AB82" s="71">
        <f>IF($AK$16="Yes",$H82*SUM(AB49:AB50)*(1+$AK$12)^5, $H82*SUM(AB49:AB50)*(1+$AK$12)^4)</f>
        <v>0</v>
      </c>
      <c r="AC82" s="60"/>
      <c r="AD82" s="69">
        <f t="shared" ref="AD82" si="13">J82+N82+R82+V82+Z82</f>
        <v>0</v>
      </c>
      <c r="AE82" s="69"/>
      <c r="AF82" s="70">
        <f t="shared" si="1"/>
        <v>0</v>
      </c>
      <c r="AJ82"/>
      <c r="AK82"/>
      <c r="AL82"/>
      <c r="AM82"/>
      <c r="AN82"/>
      <c r="AO82"/>
      <c r="AP82"/>
      <c r="AQ82"/>
      <c r="AR82"/>
      <c r="AS82"/>
      <c r="AT82"/>
      <c r="AU82"/>
      <c r="AV82"/>
      <c r="AY82" s="48"/>
      <c r="BC82" s="48"/>
    </row>
    <row r="83" spans="1:55" hidden="1" x14ac:dyDescent="0.35">
      <c r="A83" s="42" t="str">
        <f>A52</f>
        <v>Graduate Research Assistant</v>
      </c>
      <c r="C83" s="108" t="str">
        <f>C51</f>
        <v>Graduate Research Assistant</v>
      </c>
      <c r="D83" s="108"/>
      <c r="E83" s="108"/>
      <c r="F83" s="60"/>
      <c r="G83" s="60"/>
      <c r="H83" s="253">
        <f t="shared" si="2"/>
        <v>0.12</v>
      </c>
      <c r="I83" s="40"/>
      <c r="J83" s="69">
        <f>IF($AK$16="Yes",$H83*SUM(J52:J53)*(1+$AK$12), $H83*SUM(J52:J53))</f>
        <v>0</v>
      </c>
      <c r="K83" s="60"/>
      <c r="L83" s="71">
        <f>IF($AK$16="Yes",$H83*SUM(L52:L53)*(1+$AK$12), $H83*SUM(L52:L53))</f>
        <v>0</v>
      </c>
      <c r="M83" s="95"/>
      <c r="N83" s="69">
        <f>IF($AK$16="Yes",$H83*SUM(N52:N53)*(1+$AK$12)^2, $H83*SUM(N52:N53)*(1+$AK$12))</f>
        <v>0</v>
      </c>
      <c r="O83" s="95"/>
      <c r="P83" s="71">
        <f>IF($AK$16="Yes",$H83*SUM(P52:P53)*(1+$AK$12)^2, $H83*SUM(P52:P53)*(1+$AK$12))</f>
        <v>0</v>
      </c>
      <c r="Q83" s="95"/>
      <c r="R83" s="69">
        <f>IF($AK$16="Yes",$H83*SUM(R52:R53)*(1+$AK$12)^3, $H83*SUM(R52:R53)*(1+$AK$12)^2)</f>
        <v>0</v>
      </c>
      <c r="S83" s="95"/>
      <c r="T83" s="71">
        <f>IF($AK$16="Yes",$H83*SUM(T52:T53)*(1+$AK$12)^3, $H83*SUM(T52:T53)*(1+$AK$12)^2)</f>
        <v>0</v>
      </c>
      <c r="U83" s="95"/>
      <c r="V83" s="69">
        <f>IF($AK$16="Yes",$H$81*SUM(V52:V53)*(1+$AK$12)^4, $H83*SUM(V52:V53)*(1+$AK$12)^3)</f>
        <v>0</v>
      </c>
      <c r="W83" s="95"/>
      <c r="X83" s="71">
        <f>IF($AK$16="Yes",$H$81*SUM(X52:X53)*(1+$AK$12)^4, $H83*SUM(X52:X53)*(1+$AK$12)^3)</f>
        <v>0</v>
      </c>
      <c r="Y83" s="95"/>
      <c r="Z83" s="69">
        <f>IF($AK$16="Yes",$H83*SUM(Z52:Z53)*(1+$AK$12)^5, $H83*SUM(Z52:Z53)*(1+$AK$12)^4)</f>
        <v>0</v>
      </c>
      <c r="AA83" s="95"/>
      <c r="AB83" s="71">
        <f>IF($AK$16="Yes",$H83*SUM(AB52:AB53)*(1+$AK$12)^5, $H83*SUM(AB52:AB53)*(1+$AK$12)^4)</f>
        <v>0</v>
      </c>
      <c r="AC83" s="60"/>
      <c r="AD83" s="69">
        <f t="shared" ref="AD83" si="14">J83+N83+R83+V83+Z83</f>
        <v>0</v>
      </c>
      <c r="AE83" s="69"/>
      <c r="AF83" s="70">
        <f t="shared" si="1"/>
        <v>0</v>
      </c>
      <c r="AJ83"/>
      <c r="AK83"/>
      <c r="AL83"/>
      <c r="AM83"/>
      <c r="AN83"/>
      <c r="AO83"/>
      <c r="AP83"/>
      <c r="AQ83"/>
      <c r="AR83"/>
      <c r="AS83"/>
      <c r="AT83"/>
      <c r="AU83"/>
      <c r="AV83"/>
      <c r="AY83" s="48"/>
      <c r="BC83" s="48"/>
    </row>
    <row r="84" spans="1:55" hidden="1" x14ac:dyDescent="0.35">
      <c r="A84" s="42" t="str">
        <f>A55</f>
        <v>Graduate Research Assistant</v>
      </c>
      <c r="C84" s="108" t="str">
        <f>C54</f>
        <v>Graduate Research Assistant</v>
      </c>
      <c r="D84" s="108"/>
      <c r="E84" s="108"/>
      <c r="F84" s="60"/>
      <c r="G84" s="60"/>
      <c r="H84" s="253">
        <f t="shared" si="2"/>
        <v>0.12</v>
      </c>
      <c r="I84" s="40"/>
      <c r="J84" s="69">
        <f>IF($AK$16="Yes",$H84*SUM(J55:J56)*(1+$AK$12), $H84*SUM(J55:J56))</f>
        <v>0</v>
      </c>
      <c r="K84" s="60"/>
      <c r="L84" s="71">
        <f>IF($AK$16="Yes",$H84*SUM(L55:L56)*(1+$AK$12), $H84*SUM(L55:L56))</f>
        <v>0</v>
      </c>
      <c r="M84" s="95"/>
      <c r="N84" s="69">
        <f>IF($AK$16="Yes",$H84*SUM(N55:N56)*(1+$AK$12)^2, $H84*SUM(N55:N56)*(1+$AK$12))</f>
        <v>0</v>
      </c>
      <c r="O84" s="95"/>
      <c r="P84" s="71">
        <f>IF($AK$16="Yes",$H84*SUM(P55:P56)*(1+$AK$12)^2, $H84*SUM(P55:P56)*(1+$AK$12))</f>
        <v>0</v>
      </c>
      <c r="Q84" s="95"/>
      <c r="R84" s="69">
        <f>IF($AK$16="Yes",$H84*SUM(R55:R56)*(1+$AK$12)^3, $H84*SUM(R55:R56)*(1+$AK$12)^2)</f>
        <v>0</v>
      </c>
      <c r="S84" s="95"/>
      <c r="T84" s="71">
        <f>IF($AK$16="Yes",$H84*SUM(T55:T56)*(1+$AK$12)^3, $H84*SUM(T55:T56)*(1+$AK$12)^2)</f>
        <v>0</v>
      </c>
      <c r="U84" s="95"/>
      <c r="V84" s="69">
        <f>IF($AK$16="Yes",$H$81*SUM(V55:V56)*(1+$AK$12)^4, $H84*SUM(V55:V56)*(1+$AK$12)^3)</f>
        <v>0</v>
      </c>
      <c r="W84" s="95"/>
      <c r="X84" s="71">
        <f>IF($AK$16="Yes",$H$81*SUM(X55:X56)*(1+$AK$12)^4, $H84*SUM(X55:X56)*(1+$AK$12)^3)</f>
        <v>0</v>
      </c>
      <c r="Y84" s="95"/>
      <c r="Z84" s="69">
        <f>IF($AK$16="Yes",$H84*SUM(Z55:Z56)*(1+$AK$12)^5, $H84*SUM(Z55:Z56)*(1+$AK$12)^4)</f>
        <v>0</v>
      </c>
      <c r="AA84" s="95"/>
      <c r="AB84" s="71">
        <f>IF($AK$16="Yes",$H84*SUM(AB55:AB56)*(1+$AK$12)^5, $H84*SUM(AB55:AB56)*(1+$AK$12)^4)</f>
        <v>0</v>
      </c>
      <c r="AC84" s="60"/>
      <c r="AD84" s="69">
        <f t="shared" ref="AD84" si="15">J84+N84+R84+V84+Z84</f>
        <v>0</v>
      </c>
      <c r="AE84" s="69"/>
      <c r="AF84" s="70">
        <f t="shared" si="1"/>
        <v>0</v>
      </c>
      <c r="AJ84"/>
      <c r="AK84"/>
      <c r="AL84"/>
      <c r="AM84"/>
      <c r="AN84"/>
      <c r="AO84"/>
      <c r="AP84"/>
      <c r="AQ84"/>
      <c r="AR84"/>
      <c r="AS84"/>
      <c r="AT84"/>
      <c r="AU84"/>
      <c r="AV84"/>
      <c r="AY84" s="48"/>
      <c r="BC84" s="48"/>
    </row>
    <row r="85" spans="1:55" hidden="1" x14ac:dyDescent="0.35">
      <c r="A85" s="42" t="str">
        <f>A58</f>
        <v>Hourly</v>
      </c>
      <c r="B85" s="6"/>
      <c r="C85" s="108" t="s">
        <v>22</v>
      </c>
      <c r="D85" s="108"/>
      <c r="E85" s="108"/>
      <c r="F85" s="60"/>
      <c r="G85" s="60"/>
      <c r="H85" s="253">
        <f t="shared" si="2"/>
        <v>1.0999999999999999E-2</v>
      </c>
      <c r="I85" s="40"/>
      <c r="J85" s="69">
        <f>IF($AK$16="Yes",$H85*SUM(J58:J62)*(1+$AK$12), $H85*SUM(J58:J62))</f>
        <v>0</v>
      </c>
      <c r="K85" s="60"/>
      <c r="L85" s="71">
        <f>IF($AK$16="Yes",$H85*SUM(L58:L62)*(1+$AK$12), $H85*SUM(L58:L62))</f>
        <v>0</v>
      </c>
      <c r="M85" s="95"/>
      <c r="N85" s="69">
        <f>IF($AK$16="Yes",$H85*SUM(N58:N62)*(1+$AK$12)^2, $H85*SUM(N58:N62)*(1+$AK$12))</f>
        <v>0</v>
      </c>
      <c r="O85" s="95"/>
      <c r="P85" s="71">
        <f>IF($AK$16="Yes",$H85*SUM(P58:P62)*(1+$AK$12)^2, $H85*SUM(P58:P62)*(1+$AK$12))</f>
        <v>0</v>
      </c>
      <c r="Q85" s="95"/>
      <c r="R85" s="69">
        <f>IF($AK$16="Yes",$H85*SUM(R58:R62)*(1+$AK$12)^3, $H85*SUM(R58:R62)*(1+$AK$12)^2)</f>
        <v>0</v>
      </c>
      <c r="S85" s="95"/>
      <c r="T85" s="71">
        <f>IF($AK$16="Yes",$H85*SUM(T58:T62)*(1+$AK$12)^3, $H85*SUM(T58:T62)*(1+$AK$12)^2)</f>
        <v>0</v>
      </c>
      <c r="U85" s="95"/>
      <c r="V85" s="69">
        <f>IF($AK$16="Yes",$H$85*SUM(V58:V62)*(1+$AK$12)^4, $H85*SUM(V58:V62)*(1+$AK$12)^3)</f>
        <v>0</v>
      </c>
      <c r="W85" s="95"/>
      <c r="X85" s="71">
        <f>IF($AK$16="Yes",$H$85*SUM(X58:X62)*(1+$AK$12)^4, $H85*SUM(X58:X62)*(1+$AK$12)^3)</f>
        <v>0</v>
      </c>
      <c r="Y85" s="95"/>
      <c r="Z85" s="69">
        <f>IF($AK$16="Yes",$H85*SUM(Z58:Z62)*(1+$AK$12)^5, $H85*SUM(Z58:Z62)*(1+$AK$12)^4)</f>
        <v>0</v>
      </c>
      <c r="AA85" s="95"/>
      <c r="AB85" s="71">
        <f>IF($AK$16="Yes",$H85*SUM(AB58:AB62)*(1+$AK$12)^5, $H85*SUM(AB58:AB62)*(1+$AK$12)^4)</f>
        <v>0</v>
      </c>
      <c r="AC85" s="60"/>
      <c r="AD85" s="69">
        <f t="shared" ref="AD85" si="16">J85+N85+R85+V85+Z85</f>
        <v>0</v>
      </c>
      <c r="AE85" s="69"/>
      <c r="AF85" s="70">
        <f t="shared" si="1"/>
        <v>0</v>
      </c>
      <c r="AJ85"/>
      <c r="AK85"/>
      <c r="AL85"/>
      <c r="AM85"/>
      <c r="AN85"/>
      <c r="AO85"/>
      <c r="AP85"/>
      <c r="AQ85"/>
      <c r="AR85"/>
      <c r="AS85"/>
      <c r="AT85"/>
      <c r="AU85"/>
      <c r="AV85"/>
      <c r="AY85" s="48"/>
      <c r="BC85" s="48"/>
    </row>
    <row r="86" spans="1:55" ht="9" hidden="1" customHeight="1" x14ac:dyDescent="0.35">
      <c r="C86" s="108"/>
      <c r="D86" s="108"/>
      <c r="E86" s="108"/>
      <c r="F86" s="60"/>
      <c r="G86" s="60"/>
      <c r="H86" s="69"/>
      <c r="I86" s="40"/>
      <c r="J86" s="10"/>
      <c r="K86" s="69"/>
      <c r="L86" s="28"/>
      <c r="M86" s="69"/>
      <c r="N86" s="10"/>
      <c r="O86" s="60"/>
      <c r="P86" s="28"/>
      <c r="Q86" s="60"/>
      <c r="R86" s="58"/>
      <c r="S86" s="60"/>
      <c r="T86" s="59"/>
      <c r="U86" s="60"/>
      <c r="V86" s="58"/>
      <c r="W86" s="60"/>
      <c r="X86" s="59"/>
      <c r="Y86" s="60"/>
      <c r="Z86" s="58"/>
      <c r="AA86" s="60"/>
      <c r="AB86" s="59"/>
      <c r="AC86" s="60"/>
      <c r="AD86" s="10"/>
      <c r="AF86" s="38"/>
      <c r="AJ86"/>
      <c r="AK86"/>
      <c r="AL86"/>
      <c r="AM86"/>
      <c r="AN86"/>
      <c r="AO86"/>
      <c r="AP86"/>
      <c r="AQ86"/>
      <c r="AR86"/>
      <c r="AS86"/>
      <c r="AT86"/>
      <c r="AU86"/>
      <c r="AV86"/>
      <c r="AY86" s="48"/>
      <c r="BC86" s="48"/>
    </row>
    <row r="87" spans="1:55" hidden="1" x14ac:dyDescent="0.35">
      <c r="C87" s="108" t="s">
        <v>4</v>
      </c>
      <c r="D87" s="108"/>
      <c r="E87" s="108"/>
      <c r="F87" s="60"/>
      <c r="G87" s="60"/>
      <c r="H87" s="69"/>
      <c r="I87" s="69"/>
      <c r="J87" s="69">
        <f>SUM(J68:J85)</f>
        <v>0</v>
      </c>
      <c r="K87" s="69"/>
      <c r="L87" s="71">
        <f>SUM(L68:L85)</f>
        <v>0</v>
      </c>
      <c r="M87" s="69"/>
      <c r="N87" s="69">
        <f>SUM(N68:N85)</f>
        <v>0</v>
      </c>
      <c r="O87" s="60"/>
      <c r="P87" s="71">
        <f>SUM(P68:P85)</f>
        <v>0</v>
      </c>
      <c r="Q87" s="60"/>
      <c r="R87" s="69">
        <f>SUM(R68:R85)</f>
        <v>0</v>
      </c>
      <c r="S87" s="60"/>
      <c r="T87" s="71">
        <f>SUM(T68:T85)</f>
        <v>0</v>
      </c>
      <c r="U87" s="60"/>
      <c r="V87" s="69">
        <f>SUM(V68:V85)</f>
        <v>0</v>
      </c>
      <c r="W87" s="60"/>
      <c r="X87" s="71">
        <f>SUM(X68:X85)</f>
        <v>0</v>
      </c>
      <c r="Y87" s="60"/>
      <c r="Z87" s="69">
        <f>SUM(Z68:Z85)</f>
        <v>0</v>
      </c>
      <c r="AA87" s="60"/>
      <c r="AB87" s="71">
        <f>SUM(AB68:AB85)</f>
        <v>0</v>
      </c>
      <c r="AC87" s="60"/>
      <c r="AD87" s="69">
        <f>J87+N87+R87+V87+Z87</f>
        <v>0</v>
      </c>
      <c r="AE87" s="69"/>
      <c r="AF87" s="70">
        <f>L87+P87+T87+X87+AB87</f>
        <v>0</v>
      </c>
      <c r="AJ87"/>
      <c r="AK87"/>
      <c r="AL87"/>
      <c r="AM87"/>
      <c r="AN87"/>
      <c r="AO87"/>
      <c r="AP87"/>
      <c r="AQ87"/>
      <c r="AR87"/>
      <c r="AS87"/>
      <c r="AT87"/>
      <c r="AU87"/>
      <c r="AV87"/>
      <c r="AY87" s="48"/>
      <c r="BC87" s="48"/>
    </row>
    <row r="88" spans="1:55" hidden="1" x14ac:dyDescent="0.35">
      <c r="C88" s="108"/>
      <c r="D88" s="108"/>
      <c r="E88" s="108"/>
      <c r="F88" s="60"/>
      <c r="G88" s="60"/>
      <c r="H88" s="69"/>
      <c r="I88" s="69"/>
      <c r="J88" s="69"/>
      <c r="K88" s="69"/>
      <c r="L88" s="71"/>
      <c r="M88" s="69"/>
      <c r="N88" s="69"/>
      <c r="O88" s="60"/>
      <c r="P88" s="71"/>
      <c r="Q88" s="60"/>
      <c r="R88" s="69"/>
      <c r="S88" s="60"/>
      <c r="T88" s="71"/>
      <c r="U88" s="60"/>
      <c r="V88" s="69"/>
      <c r="W88" s="60"/>
      <c r="X88" s="71"/>
      <c r="Y88" s="60"/>
      <c r="Z88" s="69"/>
      <c r="AA88" s="60"/>
      <c r="AB88" s="71"/>
      <c r="AC88" s="60"/>
      <c r="AD88" s="69"/>
      <c r="AE88" s="69"/>
      <c r="AF88" s="70"/>
      <c r="AJ88"/>
      <c r="AK88"/>
      <c r="AL88"/>
      <c r="AM88"/>
      <c r="AN88"/>
      <c r="AO88"/>
      <c r="AP88"/>
      <c r="AQ88"/>
      <c r="AR88"/>
      <c r="AS88"/>
      <c r="AT88"/>
      <c r="AU88"/>
      <c r="AV88"/>
      <c r="AY88" s="48"/>
      <c r="BC88" s="48"/>
    </row>
    <row r="89" spans="1:55" hidden="1" x14ac:dyDescent="0.35">
      <c r="C89" s="108" t="s">
        <v>50</v>
      </c>
      <c r="D89" s="108"/>
      <c r="E89" s="108"/>
      <c r="F89" s="60"/>
      <c r="G89" s="60"/>
      <c r="H89" s="69"/>
      <c r="I89" s="69"/>
      <c r="J89" s="69">
        <f>J87+J64</f>
        <v>30000</v>
      </c>
      <c r="K89" s="69"/>
      <c r="L89" s="71">
        <f>L87+L64</f>
        <v>0</v>
      </c>
      <c r="M89" s="69"/>
      <c r="N89" s="69">
        <f>N87+N64</f>
        <v>30000</v>
      </c>
      <c r="O89" s="60"/>
      <c r="P89" s="71">
        <f>P87+P64</f>
        <v>0</v>
      </c>
      <c r="Q89" s="60"/>
      <c r="R89" s="69">
        <f>R87+R64</f>
        <v>30000</v>
      </c>
      <c r="S89" s="60"/>
      <c r="T89" s="71">
        <f>T87+T64</f>
        <v>0</v>
      </c>
      <c r="U89" s="60"/>
      <c r="V89" s="69">
        <f>V87+V64</f>
        <v>30000</v>
      </c>
      <c r="W89" s="60"/>
      <c r="X89" s="71">
        <f>X87+X64</f>
        <v>0</v>
      </c>
      <c r="Y89" s="60"/>
      <c r="Z89" s="69">
        <f>Z87+Z64</f>
        <v>0</v>
      </c>
      <c r="AA89" s="60"/>
      <c r="AB89" s="71">
        <f>AB87+AB64</f>
        <v>0</v>
      </c>
      <c r="AC89" s="60"/>
      <c r="AD89" s="69">
        <f>J89+N89+R89+V89+Z89</f>
        <v>120000</v>
      </c>
      <c r="AE89" s="69"/>
      <c r="AF89" s="70">
        <f>L89+P89+T89+X89+AB89</f>
        <v>0</v>
      </c>
      <c r="AJ89"/>
      <c r="AK89"/>
      <c r="AL89"/>
      <c r="AM89"/>
      <c r="AN89"/>
      <c r="AO89"/>
      <c r="AP89"/>
      <c r="AQ89"/>
      <c r="AR89"/>
      <c r="AS89"/>
      <c r="AT89"/>
      <c r="AU89"/>
      <c r="AV89"/>
      <c r="AY89" s="48"/>
      <c r="BC89" s="48"/>
    </row>
    <row r="90" spans="1:55" hidden="1" x14ac:dyDescent="0.35">
      <c r="C90" s="108"/>
      <c r="D90" s="108"/>
      <c r="E90" s="108"/>
      <c r="F90" s="60"/>
      <c r="G90" s="60"/>
      <c r="H90" s="69"/>
      <c r="I90" s="69"/>
      <c r="J90" s="69"/>
      <c r="K90" s="69"/>
      <c r="L90" s="71"/>
      <c r="M90" s="69"/>
      <c r="N90" s="69"/>
      <c r="O90" s="60"/>
      <c r="P90" s="71"/>
      <c r="Q90" s="60"/>
      <c r="R90" s="69"/>
      <c r="S90" s="60"/>
      <c r="T90" s="138"/>
      <c r="U90" s="60"/>
      <c r="V90" s="69"/>
      <c r="W90" s="60"/>
      <c r="X90" s="138"/>
      <c r="Y90" s="60"/>
      <c r="Z90" s="69"/>
      <c r="AA90" s="60"/>
      <c r="AB90" s="138"/>
      <c r="AC90" s="60"/>
      <c r="AD90" s="69"/>
      <c r="AF90" s="37"/>
      <c r="AJ90"/>
      <c r="AK90"/>
      <c r="AL90"/>
      <c r="AM90"/>
      <c r="AN90"/>
      <c r="AO90"/>
      <c r="AP90"/>
      <c r="AQ90"/>
      <c r="AR90"/>
      <c r="AS90"/>
      <c r="AT90"/>
      <c r="AU90"/>
      <c r="AV90"/>
      <c r="AY90" s="48"/>
      <c r="BC90" s="48"/>
    </row>
    <row r="91" spans="1:55" ht="16.5" hidden="1" customHeight="1" x14ac:dyDescent="0.35">
      <c r="B91" s="6" t="s">
        <v>11</v>
      </c>
      <c r="C91" s="139" t="s">
        <v>53</v>
      </c>
      <c r="D91" s="108"/>
      <c r="E91" s="108"/>
      <c r="F91" s="60"/>
      <c r="G91" s="60"/>
      <c r="H91" s="69"/>
      <c r="I91" s="69"/>
      <c r="J91" s="69"/>
      <c r="K91" s="69"/>
      <c r="L91" s="71"/>
      <c r="M91" s="69"/>
      <c r="N91" s="69"/>
      <c r="O91" s="60"/>
      <c r="P91" s="71"/>
      <c r="Q91" s="60"/>
      <c r="R91" s="60"/>
      <c r="S91" s="60"/>
      <c r="T91" s="138"/>
      <c r="U91" s="60"/>
      <c r="V91" s="60"/>
      <c r="W91" s="60"/>
      <c r="X91" s="138"/>
      <c r="Y91" s="60"/>
      <c r="Z91" s="60"/>
      <c r="AA91" s="60"/>
      <c r="AB91" s="138"/>
      <c r="AC91" s="60"/>
      <c r="AD91" s="69"/>
      <c r="AF91" s="37"/>
      <c r="AJ91"/>
      <c r="AK91"/>
      <c r="AL91"/>
      <c r="AM91"/>
      <c r="AN91"/>
      <c r="AO91"/>
      <c r="AP91"/>
      <c r="AQ91"/>
      <c r="AR91"/>
      <c r="AS91"/>
      <c r="AT91"/>
      <c r="AU91"/>
      <c r="AV91"/>
      <c r="AY91" s="48"/>
      <c r="BC91" s="48"/>
    </row>
    <row r="92" spans="1:55" ht="16.5" hidden="1" customHeight="1" outlineLevel="1" x14ac:dyDescent="0.35">
      <c r="A92" s="65" t="s">
        <v>53</v>
      </c>
      <c r="B92" s="6"/>
      <c r="C92" s="108" t="s">
        <v>27</v>
      </c>
      <c r="D92" s="108"/>
      <c r="E92" s="108"/>
      <c r="F92" s="60"/>
      <c r="G92" s="60"/>
      <c r="H92" s="69"/>
      <c r="I92" s="69"/>
      <c r="J92" s="69">
        <v>0</v>
      </c>
      <c r="K92" s="69"/>
      <c r="L92" s="71">
        <v>0</v>
      </c>
      <c r="M92" s="69"/>
      <c r="N92" s="69">
        <v>0</v>
      </c>
      <c r="O92" s="60"/>
      <c r="P92" s="71">
        <v>0</v>
      </c>
      <c r="Q92" s="60"/>
      <c r="R92" s="69">
        <v>0</v>
      </c>
      <c r="S92" s="60"/>
      <c r="T92" s="71">
        <v>0</v>
      </c>
      <c r="U92" s="60"/>
      <c r="V92" s="69">
        <v>0</v>
      </c>
      <c r="W92" s="60"/>
      <c r="X92" s="71">
        <v>0</v>
      </c>
      <c r="Y92" s="60"/>
      <c r="Z92" s="69">
        <v>0</v>
      </c>
      <c r="AA92" s="60"/>
      <c r="AB92" s="71">
        <v>0</v>
      </c>
      <c r="AC92" s="60"/>
      <c r="AD92" s="69">
        <f>J92+N92+R92+V92+Z92</f>
        <v>0</v>
      </c>
      <c r="AE92" s="69"/>
      <c r="AF92" s="70">
        <f>L92+P92+T92+X92+AB92</f>
        <v>0</v>
      </c>
      <c r="AJ92"/>
      <c r="AK92"/>
      <c r="AL92"/>
      <c r="AM92"/>
      <c r="AN92"/>
      <c r="AO92"/>
      <c r="AP92"/>
      <c r="AQ92"/>
      <c r="AR92"/>
      <c r="AS92"/>
      <c r="AT92"/>
      <c r="AU92"/>
      <c r="AV92"/>
      <c r="AY92" s="48"/>
      <c r="BC92" s="48"/>
    </row>
    <row r="93" spans="1:55" ht="16.5" hidden="1" customHeight="1" outlineLevel="1" x14ac:dyDescent="0.35">
      <c r="A93" s="65" t="s">
        <v>53</v>
      </c>
      <c r="B93" s="6"/>
      <c r="C93" s="108" t="s">
        <v>28</v>
      </c>
      <c r="D93" s="108"/>
      <c r="E93" s="108"/>
      <c r="F93" s="60"/>
      <c r="G93" s="60"/>
      <c r="H93" s="69"/>
      <c r="I93" s="69"/>
      <c r="J93" s="69">
        <v>0</v>
      </c>
      <c r="K93" s="69"/>
      <c r="L93" s="71">
        <v>0</v>
      </c>
      <c r="M93" s="69"/>
      <c r="N93" s="69">
        <v>0</v>
      </c>
      <c r="O93" s="60"/>
      <c r="P93" s="71">
        <v>0</v>
      </c>
      <c r="Q93" s="60"/>
      <c r="R93" s="69">
        <v>0</v>
      </c>
      <c r="S93" s="60"/>
      <c r="T93" s="71">
        <v>0</v>
      </c>
      <c r="U93" s="60"/>
      <c r="V93" s="69">
        <v>0</v>
      </c>
      <c r="W93" s="60"/>
      <c r="X93" s="71">
        <v>0</v>
      </c>
      <c r="Y93" s="60"/>
      <c r="Z93" s="69">
        <v>0</v>
      </c>
      <c r="AA93" s="60"/>
      <c r="AB93" s="71">
        <v>0</v>
      </c>
      <c r="AC93" s="60"/>
      <c r="AD93" s="69">
        <f>J93+N93+R93+V93+Z93</f>
        <v>0</v>
      </c>
      <c r="AE93" s="69"/>
      <c r="AF93" s="70">
        <f>L93+P93+T93+X93+AB93</f>
        <v>0</v>
      </c>
      <c r="AJ93"/>
      <c r="AK93"/>
      <c r="AL93"/>
      <c r="AM93"/>
      <c r="AN93"/>
      <c r="AO93"/>
      <c r="AP93"/>
      <c r="AQ93"/>
      <c r="AR93"/>
      <c r="AS93"/>
      <c r="AT93"/>
      <c r="AU93"/>
      <c r="AV93"/>
      <c r="AY93" s="48"/>
      <c r="BC93" s="48"/>
    </row>
    <row r="94" spans="1:55" ht="16.5" hidden="1" customHeight="1" outlineLevel="1" x14ac:dyDescent="0.35">
      <c r="A94" s="65" t="s">
        <v>53</v>
      </c>
      <c r="B94" s="6"/>
      <c r="C94" s="108" t="s">
        <v>29</v>
      </c>
      <c r="D94" s="108"/>
      <c r="E94" s="108"/>
      <c r="F94" s="60"/>
      <c r="G94" s="60"/>
      <c r="H94" s="69"/>
      <c r="I94" s="69"/>
      <c r="J94" s="69">
        <v>0</v>
      </c>
      <c r="K94" s="69"/>
      <c r="L94" s="71">
        <v>0</v>
      </c>
      <c r="M94" s="69"/>
      <c r="N94" s="69">
        <v>0</v>
      </c>
      <c r="O94" s="60"/>
      <c r="P94" s="71">
        <v>0</v>
      </c>
      <c r="Q94" s="60"/>
      <c r="R94" s="69">
        <v>0</v>
      </c>
      <c r="S94" s="60"/>
      <c r="T94" s="71">
        <v>0</v>
      </c>
      <c r="U94" s="60"/>
      <c r="V94" s="69">
        <v>0</v>
      </c>
      <c r="W94" s="60"/>
      <c r="X94" s="71">
        <v>0</v>
      </c>
      <c r="Y94" s="60"/>
      <c r="Z94" s="69">
        <v>0</v>
      </c>
      <c r="AA94" s="60"/>
      <c r="AB94" s="71">
        <v>0</v>
      </c>
      <c r="AC94" s="60"/>
      <c r="AD94" s="69">
        <f>J94+N94+R94+V94+Z94</f>
        <v>0</v>
      </c>
      <c r="AE94" s="69"/>
      <c r="AF94" s="70">
        <f>L94+P94+T94+X94+AB94</f>
        <v>0</v>
      </c>
      <c r="AJ94"/>
      <c r="AK94"/>
      <c r="AL94"/>
      <c r="AM94"/>
      <c r="AN94"/>
      <c r="AO94"/>
      <c r="AP94"/>
      <c r="AQ94"/>
      <c r="AR94"/>
      <c r="AS94"/>
      <c r="AT94"/>
      <c r="AU94"/>
      <c r="AV94"/>
      <c r="AY94" s="48"/>
      <c r="BC94" s="48"/>
    </row>
    <row r="95" spans="1:55" ht="16.5" hidden="1" customHeight="1" outlineLevel="1" x14ac:dyDescent="0.35">
      <c r="A95" s="65" t="s">
        <v>53</v>
      </c>
      <c r="B95" s="6"/>
      <c r="C95" s="108" t="s">
        <v>39</v>
      </c>
      <c r="D95" s="108"/>
      <c r="E95" s="108"/>
      <c r="F95" s="60"/>
      <c r="G95" s="60"/>
      <c r="H95" s="69"/>
      <c r="I95" s="69"/>
      <c r="J95" s="69">
        <v>0</v>
      </c>
      <c r="K95" s="69"/>
      <c r="L95" s="71">
        <v>0</v>
      </c>
      <c r="M95" s="69"/>
      <c r="N95" s="69">
        <v>0</v>
      </c>
      <c r="O95" s="60"/>
      <c r="P95" s="71">
        <v>0</v>
      </c>
      <c r="Q95" s="60"/>
      <c r="R95" s="69">
        <v>0</v>
      </c>
      <c r="S95" s="60"/>
      <c r="T95" s="71">
        <v>0</v>
      </c>
      <c r="U95" s="60"/>
      <c r="V95" s="69">
        <v>0</v>
      </c>
      <c r="W95" s="60"/>
      <c r="X95" s="71">
        <v>0</v>
      </c>
      <c r="Y95" s="60"/>
      <c r="Z95" s="69">
        <v>0</v>
      </c>
      <c r="AA95" s="60"/>
      <c r="AB95" s="71">
        <v>0</v>
      </c>
      <c r="AC95" s="60"/>
      <c r="AD95" s="69">
        <f>J95+N95+R95+V95+Z95</f>
        <v>0</v>
      </c>
      <c r="AE95" s="69"/>
      <c r="AF95" s="70">
        <f>L95+P95+T95+X95+AB95</f>
        <v>0</v>
      </c>
      <c r="AJ95"/>
      <c r="AK95"/>
      <c r="AL95"/>
      <c r="AM95"/>
      <c r="AN95"/>
      <c r="AO95"/>
      <c r="AP95"/>
      <c r="AQ95"/>
      <c r="AR95"/>
      <c r="AS95"/>
      <c r="AT95"/>
      <c r="AU95"/>
      <c r="AV95"/>
      <c r="AY95" s="48"/>
      <c r="BC95" s="48"/>
    </row>
    <row r="96" spans="1:55" ht="9.65" hidden="1" customHeight="1" collapsed="1" x14ac:dyDescent="0.35">
      <c r="C96" s="108"/>
      <c r="D96" s="108"/>
      <c r="E96" s="108"/>
      <c r="F96" s="60"/>
      <c r="G96" s="60"/>
      <c r="H96" s="69"/>
      <c r="I96" s="69"/>
      <c r="J96" s="10"/>
      <c r="K96" s="69"/>
      <c r="L96" s="28"/>
      <c r="M96" s="69"/>
      <c r="N96" s="10"/>
      <c r="O96" s="60"/>
      <c r="P96" s="28"/>
      <c r="Q96" s="60"/>
      <c r="R96" s="10"/>
      <c r="S96" s="60"/>
      <c r="T96" s="28"/>
      <c r="U96" s="60"/>
      <c r="V96" s="10"/>
      <c r="W96" s="60"/>
      <c r="X96" s="28"/>
      <c r="Y96" s="60"/>
      <c r="Z96" s="10"/>
      <c r="AA96" s="60"/>
      <c r="AB96" s="28"/>
      <c r="AC96" s="60"/>
      <c r="AD96" s="10"/>
      <c r="AE96" s="69"/>
      <c r="AF96" s="28"/>
      <c r="AJ96"/>
      <c r="AK96"/>
      <c r="AL96"/>
      <c r="AM96"/>
      <c r="AN96"/>
      <c r="AO96"/>
      <c r="AP96"/>
      <c r="AQ96"/>
      <c r="AR96"/>
      <c r="AS96"/>
      <c r="AT96"/>
      <c r="AU96"/>
      <c r="AV96"/>
      <c r="AY96" s="48"/>
      <c r="BC96" s="48"/>
    </row>
    <row r="97" spans="1:55" hidden="1" x14ac:dyDescent="0.35">
      <c r="C97" s="108" t="s">
        <v>88</v>
      </c>
      <c r="D97" s="108"/>
      <c r="E97" s="108"/>
      <c r="F97" s="60"/>
      <c r="G97" s="60"/>
      <c r="H97" s="69"/>
      <c r="I97" s="69"/>
      <c r="J97" s="69">
        <f>SUM(J91:J95)</f>
        <v>0</v>
      </c>
      <c r="K97" s="69"/>
      <c r="L97" s="71">
        <f>SUM(L91:L95)</f>
        <v>0</v>
      </c>
      <c r="M97" s="69"/>
      <c r="N97" s="69">
        <f>SUM(N91:N95)</f>
        <v>0</v>
      </c>
      <c r="O97" s="60"/>
      <c r="P97" s="71">
        <f>SUM(P91:P95)</f>
        <v>0</v>
      </c>
      <c r="Q97" s="60"/>
      <c r="R97" s="69">
        <f>SUM(R91:R95)</f>
        <v>0</v>
      </c>
      <c r="S97" s="60"/>
      <c r="T97" s="71">
        <f>SUM(T91:T95)</f>
        <v>0</v>
      </c>
      <c r="U97" s="60"/>
      <c r="V97" s="69">
        <f>SUM(V91:V95)</f>
        <v>0</v>
      </c>
      <c r="W97" s="60"/>
      <c r="X97" s="71">
        <f>SUM(X91:X95)</f>
        <v>0</v>
      </c>
      <c r="Y97" s="60"/>
      <c r="Z97" s="69">
        <f>SUM(Z91:Z95)</f>
        <v>0</v>
      </c>
      <c r="AA97" s="60"/>
      <c r="AB97" s="71">
        <f>SUM(AB91:AB95)</f>
        <v>0</v>
      </c>
      <c r="AC97" s="60"/>
      <c r="AD97" s="69">
        <f>J97+N97+R97+V97+Z97</f>
        <v>0</v>
      </c>
      <c r="AE97" s="69"/>
      <c r="AF97" s="70">
        <f>L97+P97+T97+X97+AB97</f>
        <v>0</v>
      </c>
      <c r="AJ97"/>
      <c r="AK97"/>
      <c r="AL97"/>
      <c r="AM97"/>
      <c r="AN97"/>
      <c r="AO97"/>
      <c r="AP97"/>
      <c r="AQ97"/>
      <c r="AR97"/>
      <c r="AS97"/>
      <c r="AT97"/>
      <c r="AU97"/>
      <c r="AV97"/>
      <c r="AY97" s="48"/>
      <c r="BC97" s="48"/>
    </row>
    <row r="98" spans="1:55" hidden="1" x14ac:dyDescent="0.35">
      <c r="C98" s="108"/>
      <c r="D98" s="108"/>
      <c r="E98" s="108"/>
      <c r="F98" s="60"/>
      <c r="G98" s="60"/>
      <c r="H98" s="69"/>
      <c r="I98" s="69"/>
      <c r="J98" s="69"/>
      <c r="K98" s="69"/>
      <c r="L98" s="71"/>
      <c r="M98" s="69"/>
      <c r="N98" s="69"/>
      <c r="O98" s="60"/>
      <c r="P98" s="71"/>
      <c r="Q98" s="60"/>
      <c r="R98" s="60"/>
      <c r="S98" s="60"/>
      <c r="T98" s="138"/>
      <c r="U98" s="60"/>
      <c r="V98" s="60"/>
      <c r="W98" s="60"/>
      <c r="X98" s="138"/>
      <c r="Y98" s="60"/>
      <c r="Z98" s="60"/>
      <c r="AA98" s="60"/>
      <c r="AB98" s="138"/>
      <c r="AC98" s="60"/>
      <c r="AD98" s="69"/>
      <c r="AF98" s="37"/>
      <c r="AJ98"/>
      <c r="AK98"/>
      <c r="AL98"/>
      <c r="AM98"/>
      <c r="AN98"/>
      <c r="AO98"/>
      <c r="AP98"/>
      <c r="AQ98"/>
      <c r="AR98"/>
      <c r="AS98"/>
      <c r="AT98"/>
      <c r="AU98"/>
      <c r="AV98"/>
      <c r="AY98" s="48"/>
      <c r="BC98" s="48"/>
    </row>
    <row r="99" spans="1:55" x14ac:dyDescent="0.35">
      <c r="C99" s="108"/>
      <c r="D99" s="108"/>
      <c r="E99" s="108"/>
      <c r="F99" s="60"/>
      <c r="G99" s="60"/>
      <c r="H99" s="69"/>
      <c r="I99" s="69"/>
      <c r="J99" s="69"/>
      <c r="K99" s="69"/>
      <c r="L99" s="71"/>
      <c r="M99" s="69"/>
      <c r="N99" s="69"/>
      <c r="O99" s="60"/>
      <c r="P99" s="71"/>
      <c r="Q99" s="60"/>
      <c r="R99" s="60"/>
      <c r="S99" s="60"/>
      <c r="T99" s="138"/>
      <c r="U99" s="60"/>
      <c r="V99" s="60"/>
      <c r="W99" s="60"/>
      <c r="X99" s="138"/>
      <c r="Y99" s="60"/>
      <c r="Z99" s="60"/>
      <c r="AA99" s="60"/>
      <c r="AB99" s="138"/>
      <c r="AC99" s="60"/>
      <c r="AD99" s="69"/>
      <c r="AF99" s="37"/>
      <c r="AJ99"/>
      <c r="AK99"/>
      <c r="AL99"/>
      <c r="AM99"/>
      <c r="AN99"/>
      <c r="AO99"/>
      <c r="AP99"/>
      <c r="AQ99"/>
      <c r="AR99"/>
      <c r="AS99"/>
      <c r="AT99"/>
      <c r="AU99"/>
      <c r="AV99"/>
      <c r="AY99" s="48"/>
      <c r="BC99" s="48"/>
    </row>
    <row r="100" spans="1:55" x14ac:dyDescent="0.35">
      <c r="A100" s="42"/>
      <c r="C100" s="139" t="s">
        <v>143</v>
      </c>
      <c r="D100" s="108"/>
      <c r="E100" s="108"/>
      <c r="F100" s="60"/>
      <c r="G100" s="60"/>
      <c r="H100" s="69"/>
      <c r="I100" s="69"/>
      <c r="J100" s="69"/>
      <c r="K100" s="69"/>
      <c r="L100" s="71"/>
      <c r="M100" s="69"/>
      <c r="N100" s="69"/>
      <c r="O100" s="60"/>
      <c r="P100" s="71"/>
      <c r="Q100" s="60"/>
      <c r="R100" s="60"/>
      <c r="S100" s="60"/>
      <c r="T100" s="138"/>
      <c r="U100" s="60"/>
      <c r="V100" s="60"/>
      <c r="W100" s="60"/>
      <c r="X100" s="138"/>
      <c r="Y100" s="60"/>
      <c r="Z100" s="60"/>
      <c r="AA100" s="60"/>
      <c r="AB100" s="138"/>
      <c r="AC100" s="60"/>
      <c r="AD100" s="69"/>
      <c r="AF100" s="37"/>
      <c r="AH100" s="245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Y100" s="48"/>
      <c r="BC100" s="48"/>
    </row>
    <row r="101" spans="1:55" ht="16" hidden="1" thickTop="1" x14ac:dyDescent="0.35">
      <c r="A101" s="42"/>
      <c r="B101" s="6" t="s">
        <v>5</v>
      </c>
      <c r="C101" s="139" t="s">
        <v>20</v>
      </c>
      <c r="D101" s="108"/>
      <c r="E101" s="108"/>
      <c r="F101" s="60"/>
      <c r="G101" s="60"/>
      <c r="H101" s="69"/>
      <c r="I101" s="69"/>
      <c r="J101" s="120"/>
      <c r="K101" s="120"/>
      <c r="L101" s="120"/>
      <c r="M101" s="120"/>
      <c r="N101" s="120"/>
      <c r="O101" s="95"/>
      <c r="P101" s="120"/>
      <c r="Q101" s="95"/>
      <c r="R101" s="95"/>
      <c r="S101" s="60"/>
      <c r="T101" s="138"/>
      <c r="U101" s="60"/>
      <c r="V101" s="60"/>
      <c r="W101" s="60"/>
      <c r="X101" s="138"/>
      <c r="Y101" s="60"/>
      <c r="Z101" s="60"/>
      <c r="AA101" s="60"/>
      <c r="AB101" s="138"/>
      <c r="AC101" s="60"/>
      <c r="AD101" s="69"/>
      <c r="AF101" s="37"/>
      <c r="AM101" s="48"/>
      <c r="AQ101" s="48"/>
      <c r="AU101" s="48"/>
      <c r="AY101" s="48"/>
      <c r="BC101" s="48"/>
    </row>
    <row r="102" spans="1:55" ht="16" hidden="1" outlineLevel="1" thickTop="1" x14ac:dyDescent="0.35">
      <c r="A102" s="42"/>
      <c r="B102" s="6"/>
      <c r="C102" s="232"/>
      <c r="D102" s="108"/>
      <c r="E102" s="109" t="s">
        <v>56</v>
      </c>
      <c r="F102" s="61" t="s">
        <v>60</v>
      </c>
      <c r="G102" s="61"/>
      <c r="H102" s="69"/>
      <c r="I102" s="69"/>
      <c r="J102" s="120"/>
      <c r="K102" s="120"/>
      <c r="L102" s="120"/>
      <c r="M102" s="120"/>
      <c r="N102" s="120"/>
      <c r="O102" s="95"/>
      <c r="P102" s="120"/>
      <c r="Q102" s="95"/>
      <c r="R102" s="95"/>
      <c r="S102" s="60"/>
      <c r="T102" s="138"/>
      <c r="U102" s="60"/>
      <c r="V102" s="60"/>
      <c r="W102" s="60"/>
      <c r="X102" s="138"/>
      <c r="Y102" s="60"/>
      <c r="Z102" s="60"/>
      <c r="AA102" s="60"/>
      <c r="AB102" s="138"/>
      <c r="AC102" s="60"/>
      <c r="AD102" s="69"/>
      <c r="AF102" s="37"/>
      <c r="AM102" s="48"/>
      <c r="AQ102" s="48"/>
      <c r="AU102" s="48"/>
      <c r="AY102" s="48"/>
      <c r="BC102" s="48"/>
    </row>
    <row r="103" spans="1:55" ht="16" hidden="1" outlineLevel="1" thickTop="1" x14ac:dyDescent="0.35">
      <c r="A103" s="42" t="s">
        <v>20</v>
      </c>
      <c r="B103" s="6"/>
      <c r="C103" s="108" t="s">
        <v>24</v>
      </c>
      <c r="D103" s="108"/>
      <c r="E103" s="109"/>
      <c r="F103" s="110"/>
      <c r="G103" s="60"/>
      <c r="H103" s="69"/>
      <c r="I103" s="69"/>
      <c r="J103" s="120">
        <f>E103*F103</f>
        <v>0</v>
      </c>
      <c r="K103" s="120"/>
      <c r="L103" s="120">
        <v>0</v>
      </c>
      <c r="M103" s="120"/>
      <c r="N103" s="120">
        <v>0</v>
      </c>
      <c r="O103" s="95"/>
      <c r="P103" s="120">
        <v>0</v>
      </c>
      <c r="Q103" s="95"/>
      <c r="R103" s="120">
        <v>0</v>
      </c>
      <c r="S103" s="60"/>
      <c r="T103" s="71">
        <v>0</v>
      </c>
      <c r="U103" s="60"/>
      <c r="V103" s="69">
        <v>0</v>
      </c>
      <c r="W103" s="60"/>
      <c r="X103" s="71">
        <v>0</v>
      </c>
      <c r="Y103" s="60"/>
      <c r="Z103" s="69">
        <v>0</v>
      </c>
      <c r="AA103" s="69"/>
      <c r="AB103" s="71">
        <v>0</v>
      </c>
      <c r="AC103" s="60"/>
      <c r="AD103" s="69">
        <f>J103+N103+R103+V103+Z103</f>
        <v>0</v>
      </c>
      <c r="AE103" s="69"/>
      <c r="AF103" s="70">
        <f>L103+P103+T103+X103+AB103</f>
        <v>0</v>
      </c>
      <c r="AM103" s="48"/>
      <c r="AQ103" s="48"/>
      <c r="AU103" s="48"/>
      <c r="AY103" s="48"/>
      <c r="BC103" s="48"/>
    </row>
    <row r="104" spans="1:55" ht="16" hidden="1" outlineLevel="1" thickTop="1" x14ac:dyDescent="0.35">
      <c r="A104" s="42" t="s">
        <v>20</v>
      </c>
      <c r="B104" s="6"/>
      <c r="C104" s="108" t="s">
        <v>6</v>
      </c>
      <c r="D104" s="108"/>
      <c r="E104" s="109"/>
      <c r="F104" s="110"/>
      <c r="G104" s="60"/>
      <c r="H104" s="69"/>
      <c r="I104" s="69"/>
      <c r="J104" s="120">
        <f>E104*F104</f>
        <v>0</v>
      </c>
      <c r="K104" s="120"/>
      <c r="L104" s="120">
        <v>0</v>
      </c>
      <c r="M104" s="120"/>
      <c r="N104" s="120">
        <v>0</v>
      </c>
      <c r="O104" s="95"/>
      <c r="P104" s="120">
        <v>0</v>
      </c>
      <c r="Q104" s="95"/>
      <c r="R104" s="120">
        <v>0</v>
      </c>
      <c r="S104" s="60"/>
      <c r="T104" s="71">
        <v>0</v>
      </c>
      <c r="U104" s="60"/>
      <c r="V104" s="69">
        <v>0</v>
      </c>
      <c r="W104" s="60"/>
      <c r="X104" s="71">
        <v>0</v>
      </c>
      <c r="Y104" s="60"/>
      <c r="Z104" s="69">
        <v>0</v>
      </c>
      <c r="AA104" s="69"/>
      <c r="AB104" s="71">
        <v>0</v>
      </c>
      <c r="AC104" s="60"/>
      <c r="AD104" s="69">
        <f>J104+N104+R104+V104+Z104</f>
        <v>0</v>
      </c>
      <c r="AE104" s="69"/>
      <c r="AF104" s="70">
        <f>L104+P104+T104+X104+AB104</f>
        <v>0</v>
      </c>
      <c r="AM104" s="48"/>
      <c r="AQ104" s="48"/>
      <c r="AU104" s="48"/>
      <c r="AY104" s="48"/>
      <c r="BC104" s="48"/>
    </row>
    <row r="105" spans="1:55" ht="16" hidden="1" outlineLevel="1" thickTop="1" x14ac:dyDescent="0.35">
      <c r="A105" s="42" t="s">
        <v>20</v>
      </c>
      <c r="B105" s="6"/>
      <c r="C105" s="9" t="s">
        <v>25</v>
      </c>
      <c r="D105" s="108"/>
      <c r="E105" s="109"/>
      <c r="F105" s="110"/>
      <c r="G105" s="60"/>
      <c r="H105" s="69"/>
      <c r="I105" s="69"/>
      <c r="J105" s="120">
        <f>E105*F105</f>
        <v>0</v>
      </c>
      <c r="K105" s="120"/>
      <c r="L105" s="120">
        <v>0</v>
      </c>
      <c r="M105" s="120"/>
      <c r="N105" s="120">
        <v>0</v>
      </c>
      <c r="O105" s="95"/>
      <c r="P105" s="120">
        <v>0</v>
      </c>
      <c r="Q105" s="95"/>
      <c r="R105" s="120">
        <v>0</v>
      </c>
      <c r="S105" s="60"/>
      <c r="T105" s="71">
        <v>0</v>
      </c>
      <c r="U105" s="60"/>
      <c r="V105" s="69">
        <v>0</v>
      </c>
      <c r="W105" s="60"/>
      <c r="X105" s="71">
        <v>0</v>
      </c>
      <c r="Y105" s="60"/>
      <c r="Z105" s="69">
        <v>0</v>
      </c>
      <c r="AA105" s="69"/>
      <c r="AB105" s="71">
        <v>0</v>
      </c>
      <c r="AC105" s="60"/>
      <c r="AD105" s="69">
        <f>J105+N105+R105+V105+Z105</f>
        <v>0</v>
      </c>
      <c r="AE105" s="69"/>
      <c r="AF105" s="70">
        <f>L105+P105+T105+X105+AB105</f>
        <v>0</v>
      </c>
      <c r="AM105" s="48"/>
      <c r="AQ105" s="48"/>
      <c r="AU105" s="48"/>
      <c r="AY105" s="48"/>
      <c r="BC105" s="48"/>
    </row>
    <row r="106" spans="1:55" ht="16" hidden="1" outlineLevel="1" thickTop="1" x14ac:dyDescent="0.35">
      <c r="A106" s="42" t="s">
        <v>20</v>
      </c>
      <c r="B106" s="6"/>
      <c r="C106" s="9" t="s">
        <v>26</v>
      </c>
      <c r="D106" s="108"/>
      <c r="E106" s="109"/>
      <c r="F106" s="110"/>
      <c r="G106" s="60"/>
      <c r="H106" s="69"/>
      <c r="I106" s="69"/>
      <c r="J106" s="120">
        <f>E106*F106</f>
        <v>0</v>
      </c>
      <c r="K106" s="120"/>
      <c r="L106" s="120">
        <v>0</v>
      </c>
      <c r="M106" s="120"/>
      <c r="N106" s="120">
        <v>0</v>
      </c>
      <c r="O106" s="95"/>
      <c r="P106" s="120">
        <v>0</v>
      </c>
      <c r="Q106" s="95"/>
      <c r="R106" s="120">
        <v>0</v>
      </c>
      <c r="S106" s="60"/>
      <c r="T106" s="71">
        <v>0</v>
      </c>
      <c r="U106" s="60"/>
      <c r="V106" s="69">
        <v>0</v>
      </c>
      <c r="W106" s="60"/>
      <c r="X106" s="71">
        <v>0</v>
      </c>
      <c r="Y106" s="60"/>
      <c r="Z106" s="69">
        <v>0</v>
      </c>
      <c r="AA106" s="69"/>
      <c r="AB106" s="71">
        <v>0</v>
      </c>
      <c r="AC106" s="60"/>
      <c r="AD106" s="69">
        <f>J106+N106+R106+V106+Z106</f>
        <v>0</v>
      </c>
      <c r="AE106" s="69"/>
      <c r="AF106" s="70">
        <f>L106+P106+T106+X106+AB106</f>
        <v>0</v>
      </c>
      <c r="AM106" s="48"/>
      <c r="AQ106" s="48"/>
      <c r="AU106" s="48"/>
      <c r="AY106" s="48"/>
      <c r="BC106" s="48"/>
    </row>
    <row r="107" spans="1:55" ht="16" hidden="1" outlineLevel="1" thickTop="1" x14ac:dyDescent="0.35">
      <c r="A107" s="42"/>
      <c r="B107" s="6"/>
      <c r="C107" s="9"/>
      <c r="D107" s="108"/>
      <c r="E107" s="109"/>
      <c r="F107" s="110"/>
      <c r="G107" s="60"/>
      <c r="H107" s="69"/>
      <c r="I107" s="69"/>
      <c r="J107" s="120"/>
      <c r="K107" s="120"/>
      <c r="L107" s="120"/>
      <c r="M107" s="120"/>
      <c r="N107" s="120"/>
      <c r="O107" s="95"/>
      <c r="P107" s="120"/>
      <c r="Q107" s="95"/>
      <c r="R107" s="120"/>
      <c r="S107" s="60"/>
      <c r="T107" s="71"/>
      <c r="U107" s="60"/>
      <c r="V107" s="69"/>
      <c r="W107" s="60"/>
      <c r="X107" s="71"/>
      <c r="Y107" s="60"/>
      <c r="Z107" s="69"/>
      <c r="AA107" s="60"/>
      <c r="AB107" s="71"/>
      <c r="AC107" s="60"/>
      <c r="AD107" s="69"/>
      <c r="AE107" s="69"/>
      <c r="AF107" s="70"/>
      <c r="AM107" s="48"/>
      <c r="AQ107" s="48"/>
      <c r="AU107" s="48"/>
      <c r="AY107" s="48"/>
      <c r="BC107" s="48"/>
    </row>
    <row r="108" spans="1:55" ht="16" hidden="1" outlineLevel="1" thickTop="1" x14ac:dyDescent="0.35">
      <c r="A108" s="42" t="s">
        <v>20</v>
      </c>
      <c r="B108" s="6"/>
      <c r="C108" s="108" t="s">
        <v>24</v>
      </c>
      <c r="D108" s="108"/>
      <c r="E108" s="109"/>
      <c r="F108" s="110"/>
      <c r="G108" s="60"/>
      <c r="H108" s="69"/>
      <c r="I108" s="69"/>
      <c r="J108" s="120">
        <f>E108*F108</f>
        <v>0</v>
      </c>
      <c r="K108" s="120"/>
      <c r="L108" s="120">
        <v>0</v>
      </c>
      <c r="M108" s="120"/>
      <c r="N108" s="120">
        <v>0</v>
      </c>
      <c r="O108" s="95"/>
      <c r="P108" s="120">
        <v>0</v>
      </c>
      <c r="Q108" s="95"/>
      <c r="R108" s="120">
        <v>0</v>
      </c>
      <c r="S108" s="60"/>
      <c r="T108" s="71">
        <v>0</v>
      </c>
      <c r="U108" s="60"/>
      <c r="V108" s="69">
        <v>0</v>
      </c>
      <c r="W108" s="60"/>
      <c r="X108" s="71">
        <v>0</v>
      </c>
      <c r="Y108" s="60"/>
      <c r="Z108" s="69">
        <v>0</v>
      </c>
      <c r="AA108" s="69"/>
      <c r="AB108" s="71">
        <v>0</v>
      </c>
      <c r="AC108" s="60"/>
      <c r="AD108" s="69">
        <f>J108+N108+R108+V108+Z108</f>
        <v>0</v>
      </c>
      <c r="AE108" s="69"/>
      <c r="AF108" s="70">
        <f>L108+P108+T108+X108+AB108</f>
        <v>0</v>
      </c>
      <c r="AM108" s="48"/>
      <c r="AQ108" s="48"/>
      <c r="AU108" s="48"/>
      <c r="AY108" s="48"/>
      <c r="BC108" s="48"/>
    </row>
    <row r="109" spans="1:55" ht="16" hidden="1" outlineLevel="1" thickTop="1" x14ac:dyDescent="0.35">
      <c r="A109" s="42" t="s">
        <v>20</v>
      </c>
      <c r="B109" s="6"/>
      <c r="C109" s="108" t="s">
        <v>6</v>
      </c>
      <c r="D109" s="108"/>
      <c r="E109" s="109"/>
      <c r="F109" s="110"/>
      <c r="G109" s="60"/>
      <c r="H109" s="69"/>
      <c r="I109" s="69"/>
      <c r="J109" s="120">
        <f>E109*F109</f>
        <v>0</v>
      </c>
      <c r="K109" s="120"/>
      <c r="L109" s="120">
        <v>0</v>
      </c>
      <c r="M109" s="120"/>
      <c r="N109" s="120">
        <v>0</v>
      </c>
      <c r="O109" s="95"/>
      <c r="P109" s="120">
        <v>0</v>
      </c>
      <c r="Q109" s="95"/>
      <c r="R109" s="120">
        <v>0</v>
      </c>
      <c r="S109" s="60"/>
      <c r="T109" s="71">
        <v>0</v>
      </c>
      <c r="U109" s="60"/>
      <c r="V109" s="69">
        <v>0</v>
      </c>
      <c r="W109" s="60"/>
      <c r="X109" s="71">
        <v>0</v>
      </c>
      <c r="Y109" s="60"/>
      <c r="Z109" s="69">
        <v>0</v>
      </c>
      <c r="AA109" s="69"/>
      <c r="AB109" s="71">
        <v>0</v>
      </c>
      <c r="AC109" s="60"/>
      <c r="AD109" s="69">
        <f>J109+N109+R109+V109+Z109</f>
        <v>0</v>
      </c>
      <c r="AE109" s="69"/>
      <c r="AF109" s="70">
        <f>L109+P109+T109+X109+AB109</f>
        <v>0</v>
      </c>
      <c r="AM109" s="48"/>
      <c r="AQ109" s="48"/>
      <c r="AU109" s="48"/>
      <c r="AY109" s="48"/>
      <c r="BC109" s="48"/>
    </row>
    <row r="110" spans="1:55" ht="16" hidden="1" outlineLevel="1" thickTop="1" x14ac:dyDescent="0.35">
      <c r="A110" s="42" t="s">
        <v>20</v>
      </c>
      <c r="B110" s="6"/>
      <c r="C110" s="9" t="s">
        <v>25</v>
      </c>
      <c r="D110" s="108"/>
      <c r="E110" s="109"/>
      <c r="F110" s="110"/>
      <c r="G110" s="60"/>
      <c r="H110" s="69"/>
      <c r="I110" s="69"/>
      <c r="J110" s="120">
        <f>E110*F110</f>
        <v>0</v>
      </c>
      <c r="K110" s="120"/>
      <c r="L110" s="120">
        <v>0</v>
      </c>
      <c r="M110" s="120"/>
      <c r="N110" s="120">
        <v>0</v>
      </c>
      <c r="O110" s="95"/>
      <c r="P110" s="120">
        <v>0</v>
      </c>
      <c r="Q110" s="95"/>
      <c r="R110" s="120">
        <v>0</v>
      </c>
      <c r="S110" s="60"/>
      <c r="T110" s="71">
        <v>0</v>
      </c>
      <c r="U110" s="60"/>
      <c r="V110" s="69">
        <v>0</v>
      </c>
      <c r="W110" s="60"/>
      <c r="X110" s="71">
        <v>0</v>
      </c>
      <c r="Y110" s="60"/>
      <c r="Z110" s="69">
        <v>0</v>
      </c>
      <c r="AA110" s="69"/>
      <c r="AB110" s="71">
        <v>0</v>
      </c>
      <c r="AC110" s="60"/>
      <c r="AD110" s="69">
        <f>J110+N110+R110+V110+Z110</f>
        <v>0</v>
      </c>
      <c r="AE110" s="69"/>
      <c r="AF110" s="70">
        <f>L110+P110+T110+X110+AB110</f>
        <v>0</v>
      </c>
      <c r="AM110" s="48"/>
      <c r="AQ110" s="48"/>
      <c r="AU110" s="48"/>
      <c r="AY110" s="48"/>
      <c r="BC110" s="48"/>
    </row>
    <row r="111" spans="1:55" ht="16" hidden="1" outlineLevel="1" thickTop="1" x14ac:dyDescent="0.35">
      <c r="A111" s="42" t="s">
        <v>20</v>
      </c>
      <c r="B111" s="6"/>
      <c r="C111" s="9" t="s">
        <v>26</v>
      </c>
      <c r="D111" s="108"/>
      <c r="E111" s="109"/>
      <c r="F111" s="110"/>
      <c r="G111" s="60"/>
      <c r="H111" s="69"/>
      <c r="I111" s="69"/>
      <c r="J111" s="120">
        <f>E111*F111</f>
        <v>0</v>
      </c>
      <c r="K111" s="120"/>
      <c r="L111" s="120">
        <v>0</v>
      </c>
      <c r="M111" s="120"/>
      <c r="N111" s="120">
        <v>0</v>
      </c>
      <c r="O111" s="95"/>
      <c r="P111" s="120">
        <v>0</v>
      </c>
      <c r="Q111" s="95"/>
      <c r="R111" s="120">
        <v>0</v>
      </c>
      <c r="S111" s="60"/>
      <c r="T111" s="71">
        <v>0</v>
      </c>
      <c r="U111" s="60"/>
      <c r="V111" s="69">
        <v>0</v>
      </c>
      <c r="W111" s="60"/>
      <c r="X111" s="71">
        <v>0</v>
      </c>
      <c r="Y111" s="60"/>
      <c r="Z111" s="69">
        <v>0</v>
      </c>
      <c r="AA111" s="69"/>
      <c r="AB111" s="71">
        <v>0</v>
      </c>
      <c r="AC111" s="60"/>
      <c r="AD111" s="69">
        <f>J111+N111+R111+V111+Z111</f>
        <v>0</v>
      </c>
      <c r="AE111" s="69"/>
      <c r="AF111" s="70">
        <f>L111+P111+T111+X111+AB111</f>
        <v>0</v>
      </c>
      <c r="AM111" s="48"/>
      <c r="AQ111" s="48"/>
      <c r="AU111" s="48"/>
      <c r="AY111" s="48"/>
      <c r="BC111" s="48"/>
    </row>
    <row r="112" spans="1:55" ht="9.65" hidden="1" customHeight="1" x14ac:dyDescent="0.35">
      <c r="A112" s="42"/>
      <c r="B112" s="6"/>
      <c r="C112" s="108"/>
      <c r="D112" s="108"/>
      <c r="E112" s="108"/>
      <c r="F112" s="60"/>
      <c r="G112" s="60"/>
      <c r="H112" s="69"/>
      <c r="I112" s="69"/>
      <c r="J112" s="123"/>
      <c r="K112" s="120"/>
      <c r="L112" s="123"/>
      <c r="M112" s="120"/>
      <c r="N112" s="123"/>
      <c r="O112" s="95"/>
      <c r="P112" s="123"/>
      <c r="Q112" s="95"/>
      <c r="R112" s="123"/>
      <c r="S112" s="60"/>
      <c r="T112" s="28"/>
      <c r="U112" s="60"/>
      <c r="V112" s="10"/>
      <c r="W112" s="60"/>
      <c r="X112" s="28"/>
      <c r="Y112" s="60"/>
      <c r="Z112" s="10"/>
      <c r="AA112" s="60"/>
      <c r="AB112" s="28"/>
      <c r="AC112" s="60"/>
      <c r="AD112" s="10"/>
      <c r="AF112" s="38"/>
      <c r="AM112" s="48"/>
      <c r="AQ112" s="48"/>
      <c r="AU112" s="48"/>
      <c r="AY112" s="48"/>
      <c r="BC112" s="48"/>
    </row>
    <row r="113" spans="1:55" ht="16" hidden="1" thickTop="1" x14ac:dyDescent="0.35">
      <c r="A113" s="42"/>
      <c r="B113" s="6"/>
      <c r="C113" s="108" t="s">
        <v>34</v>
      </c>
      <c r="D113" s="108"/>
      <c r="E113" s="108"/>
      <c r="F113" s="60"/>
      <c r="G113" s="60"/>
      <c r="H113" s="69"/>
      <c r="I113" s="69"/>
      <c r="J113" s="120">
        <f>SUM(J102:J111)</f>
        <v>0</v>
      </c>
      <c r="K113" s="120"/>
      <c r="L113" s="120">
        <f>SUM(L102:L111)</f>
        <v>0</v>
      </c>
      <c r="M113" s="120"/>
      <c r="N113" s="120">
        <f>SUM(N102:N111)</f>
        <v>0</v>
      </c>
      <c r="O113" s="120"/>
      <c r="P113" s="120">
        <f>SUM(P102:P111)</f>
        <v>0</v>
      </c>
      <c r="Q113" s="95"/>
      <c r="R113" s="120">
        <f>SUM(R102:R111)</f>
        <v>0</v>
      </c>
      <c r="S113" s="69"/>
      <c r="T113" s="71">
        <f>SUM(T102:T111)</f>
        <v>0</v>
      </c>
      <c r="U113" s="60"/>
      <c r="V113" s="69">
        <f>SUM(V102:V111)</f>
        <v>0</v>
      </c>
      <c r="W113" s="69"/>
      <c r="X113" s="71">
        <f>SUM(X102:X111)</f>
        <v>0</v>
      </c>
      <c r="Y113" s="60"/>
      <c r="Z113" s="69">
        <f>SUM(Z102:Z111)</f>
        <v>0</v>
      </c>
      <c r="AA113" s="69"/>
      <c r="AB113" s="71">
        <f>SUM(AB102:AB111)</f>
        <v>0</v>
      </c>
      <c r="AC113" s="60"/>
      <c r="AD113" s="69">
        <f>J113+N113+R113+V113+Z113</f>
        <v>0</v>
      </c>
      <c r="AE113" s="69"/>
      <c r="AF113" s="70">
        <f>L113+P113+T113+X113+AB113</f>
        <v>0</v>
      </c>
      <c r="AM113" s="48"/>
      <c r="AQ113" s="48"/>
      <c r="AU113" s="48"/>
      <c r="AY113" s="48"/>
      <c r="BC113" s="48"/>
    </row>
    <row r="114" spans="1:55" ht="16" hidden="1" thickTop="1" x14ac:dyDescent="0.35">
      <c r="A114" s="42"/>
      <c r="C114" s="108"/>
      <c r="D114" s="108"/>
      <c r="E114" s="108"/>
      <c r="F114" s="60"/>
      <c r="G114" s="60"/>
      <c r="H114" s="69"/>
      <c r="I114" s="69"/>
      <c r="J114" s="120"/>
      <c r="K114" s="120"/>
      <c r="L114" s="120"/>
      <c r="M114" s="120"/>
      <c r="N114" s="120"/>
      <c r="O114" s="95"/>
      <c r="P114" s="120"/>
      <c r="Q114" s="95"/>
      <c r="R114" s="95"/>
      <c r="S114" s="60"/>
      <c r="T114" s="138"/>
      <c r="U114" s="60"/>
      <c r="V114" s="60"/>
      <c r="W114" s="60"/>
      <c r="X114" s="138"/>
      <c r="Y114" s="60"/>
      <c r="Z114" s="60"/>
      <c r="AA114" s="60"/>
      <c r="AB114" s="138"/>
      <c r="AC114" s="60"/>
      <c r="AD114" s="69"/>
      <c r="AF114" s="37"/>
      <c r="AM114" s="48"/>
      <c r="AQ114" s="48"/>
      <c r="AU114" s="48"/>
      <c r="AY114" s="48"/>
      <c r="BC114" s="48"/>
    </row>
    <row r="115" spans="1:55" ht="16" hidden="1" thickTop="1" x14ac:dyDescent="0.35">
      <c r="A115" s="42"/>
      <c r="B115" s="6" t="s">
        <v>7</v>
      </c>
      <c r="C115" s="139" t="s">
        <v>8</v>
      </c>
      <c r="D115" s="108"/>
      <c r="E115" s="108"/>
      <c r="F115" s="60"/>
      <c r="G115" s="60"/>
      <c r="H115" s="69"/>
      <c r="I115" s="69"/>
      <c r="J115" s="120"/>
      <c r="K115" s="120"/>
      <c r="L115" s="120"/>
      <c r="M115" s="120"/>
      <c r="N115" s="120"/>
      <c r="O115" s="95"/>
      <c r="P115" s="120"/>
      <c r="Q115" s="95"/>
      <c r="R115" s="95"/>
      <c r="S115" s="60"/>
      <c r="T115" s="138"/>
      <c r="U115" s="60"/>
      <c r="V115" s="60"/>
      <c r="W115" s="60"/>
      <c r="X115" s="138"/>
      <c r="Y115" s="60"/>
      <c r="Z115" s="60"/>
      <c r="AA115" s="60"/>
      <c r="AB115" s="138"/>
      <c r="AC115" s="60"/>
      <c r="AD115" s="69"/>
      <c r="AF115" s="37"/>
      <c r="AM115" s="48"/>
      <c r="AQ115" s="48"/>
      <c r="AU115" s="48"/>
      <c r="AY115" s="48"/>
      <c r="BC115" s="48"/>
    </row>
    <row r="116" spans="1:55" ht="16" hidden="1" thickTop="1" x14ac:dyDescent="0.35">
      <c r="A116" s="42"/>
      <c r="B116" s="6"/>
      <c r="C116" s="108" t="s">
        <v>35</v>
      </c>
      <c r="D116" s="108"/>
      <c r="E116" s="108"/>
      <c r="F116" s="60"/>
      <c r="G116" s="60"/>
      <c r="H116" s="69"/>
      <c r="I116" s="69"/>
      <c r="J116" s="120"/>
      <c r="K116" s="120"/>
      <c r="L116" s="120"/>
      <c r="M116" s="120"/>
      <c r="N116" s="120"/>
      <c r="O116" s="95"/>
      <c r="P116" s="120"/>
      <c r="Q116" s="95"/>
      <c r="R116" s="95"/>
      <c r="S116" s="60"/>
      <c r="T116" s="138"/>
      <c r="U116" s="60"/>
      <c r="V116" s="60"/>
      <c r="W116" s="60"/>
      <c r="X116" s="138"/>
      <c r="Y116" s="60"/>
      <c r="Z116" s="60"/>
      <c r="AA116" s="60"/>
      <c r="AB116" s="138"/>
      <c r="AC116" s="60"/>
      <c r="AD116" s="69"/>
      <c r="AF116" s="37"/>
      <c r="AM116" s="48"/>
      <c r="AQ116" s="48"/>
      <c r="AU116" s="48"/>
      <c r="AY116" s="48"/>
      <c r="BC116" s="48"/>
    </row>
    <row r="117" spans="1:55" x14ac:dyDescent="0.35">
      <c r="A117" s="42"/>
      <c r="B117" s="6"/>
      <c r="C117" s="232" t="s">
        <v>175</v>
      </c>
      <c r="D117" s="108"/>
      <c r="E117" s="108"/>
      <c r="F117" s="60"/>
      <c r="G117" s="60"/>
      <c r="H117" s="69"/>
      <c r="I117" s="69"/>
      <c r="J117" s="120"/>
      <c r="K117" s="120"/>
      <c r="L117" s="120"/>
      <c r="M117" s="120"/>
      <c r="N117" s="120"/>
      <c r="O117" s="95"/>
      <c r="P117" s="120"/>
      <c r="Q117" s="95"/>
      <c r="R117" s="95"/>
      <c r="S117" s="60"/>
      <c r="T117" s="138"/>
      <c r="U117" s="60"/>
      <c r="V117" s="60"/>
      <c r="W117" s="60"/>
      <c r="X117" s="138"/>
      <c r="Y117" s="60"/>
      <c r="Z117" s="60"/>
      <c r="AA117" s="60"/>
      <c r="AB117" s="138"/>
      <c r="AC117" s="60"/>
      <c r="AD117" s="69"/>
      <c r="AF117" s="37"/>
      <c r="AM117" s="48"/>
      <c r="AQ117" s="48"/>
      <c r="AU117" s="48"/>
      <c r="AY117" s="48"/>
      <c r="BC117" s="48"/>
    </row>
    <row r="118" spans="1:55" x14ac:dyDescent="0.35">
      <c r="A118" s="42"/>
      <c r="B118" s="6"/>
      <c r="C118" s="232"/>
      <c r="D118" s="150"/>
      <c r="E118" s="11"/>
      <c r="F118" s="151" t="s">
        <v>123</v>
      </c>
      <c r="G118" s="60"/>
      <c r="H118" s="41" t="s">
        <v>117</v>
      </c>
      <c r="I118" s="69"/>
      <c r="J118" s="120"/>
      <c r="K118" s="120"/>
      <c r="L118" s="120">
        <v>0</v>
      </c>
      <c r="M118" s="120"/>
      <c r="N118" s="120"/>
      <c r="O118" s="95"/>
      <c r="P118" s="120">
        <v>0</v>
      </c>
      <c r="Q118" s="95"/>
      <c r="R118" s="120"/>
      <c r="S118" s="60"/>
      <c r="T118" s="71">
        <v>0</v>
      </c>
      <c r="U118" s="60"/>
      <c r="V118" s="69"/>
      <c r="W118" s="60"/>
      <c r="X118" s="71">
        <v>0</v>
      </c>
      <c r="Y118" s="60"/>
      <c r="Z118" s="69">
        <v>0</v>
      </c>
      <c r="AA118" s="69"/>
      <c r="AB118" s="71">
        <v>0</v>
      </c>
      <c r="AC118" s="60"/>
      <c r="AD118" s="69"/>
      <c r="AE118" s="69"/>
      <c r="AF118" s="70">
        <f t="shared" ref="AF118:AF123" si="17">L118+P118+T118+X118+AB118</f>
        <v>0</v>
      </c>
      <c r="AH118" s="247" t="s">
        <v>188</v>
      </c>
      <c r="AJ118" s="203" t="s">
        <v>135</v>
      </c>
      <c r="AK118" s="132"/>
      <c r="AL118" s="204" t="s">
        <v>127</v>
      </c>
      <c r="AM118" s="205" t="s">
        <v>134</v>
      </c>
      <c r="AQ118" s="48"/>
      <c r="AU118" s="48"/>
      <c r="AY118" s="48"/>
      <c r="BC118" s="48"/>
    </row>
    <row r="119" spans="1:55" hidden="1" x14ac:dyDescent="0.35">
      <c r="A119" s="42"/>
      <c r="B119" s="6"/>
      <c r="C119" s="108"/>
      <c r="D119" s="73"/>
      <c r="E119" s="11"/>
      <c r="F119" s="60"/>
      <c r="G119" s="60"/>
      <c r="H119" s="69"/>
      <c r="I119" s="69"/>
      <c r="J119" s="120"/>
      <c r="K119" s="120"/>
      <c r="L119" s="120">
        <v>0</v>
      </c>
      <c r="M119" s="120"/>
      <c r="N119" s="120"/>
      <c r="O119" s="95"/>
      <c r="P119" s="120">
        <v>0</v>
      </c>
      <c r="Q119" s="95"/>
      <c r="R119" s="120"/>
      <c r="S119" s="60"/>
      <c r="T119" s="71">
        <v>0</v>
      </c>
      <c r="U119" s="60"/>
      <c r="V119" s="69">
        <v>0</v>
      </c>
      <c r="W119" s="60"/>
      <c r="X119" s="71">
        <v>0</v>
      </c>
      <c r="Y119" s="60"/>
      <c r="Z119" s="69">
        <v>0</v>
      </c>
      <c r="AA119" s="69"/>
      <c r="AB119" s="71">
        <v>0</v>
      </c>
      <c r="AC119" s="60"/>
      <c r="AD119" s="69"/>
      <c r="AE119" s="69"/>
      <c r="AF119" s="70">
        <f t="shared" si="17"/>
        <v>0</v>
      </c>
      <c r="AM119" s="48"/>
      <c r="AQ119" s="48"/>
      <c r="AU119" s="48"/>
      <c r="AY119" s="48"/>
      <c r="BC119" s="48"/>
    </row>
    <row r="120" spans="1:55" hidden="1" x14ac:dyDescent="0.35">
      <c r="A120" s="42"/>
      <c r="B120" s="6"/>
      <c r="C120" s="108"/>
      <c r="D120" s="108"/>
      <c r="E120" s="108"/>
      <c r="F120" s="60"/>
      <c r="G120" s="60"/>
      <c r="H120" s="69"/>
      <c r="I120" s="69"/>
      <c r="J120" s="120"/>
      <c r="K120" s="120"/>
      <c r="L120" s="120">
        <v>0</v>
      </c>
      <c r="M120" s="120"/>
      <c r="N120" s="120"/>
      <c r="O120" s="95"/>
      <c r="P120" s="120">
        <v>0</v>
      </c>
      <c r="Q120" s="95"/>
      <c r="R120" s="120"/>
      <c r="S120" s="60"/>
      <c r="T120" s="71">
        <v>0</v>
      </c>
      <c r="U120" s="60"/>
      <c r="V120" s="69">
        <v>0</v>
      </c>
      <c r="W120" s="60"/>
      <c r="X120" s="71">
        <v>0</v>
      </c>
      <c r="Y120" s="60"/>
      <c r="Z120" s="69">
        <v>0</v>
      </c>
      <c r="AA120" s="69"/>
      <c r="AB120" s="71">
        <v>0</v>
      </c>
      <c r="AC120" s="60"/>
      <c r="AD120" s="69"/>
      <c r="AE120" s="69"/>
      <c r="AF120" s="70">
        <f t="shared" si="17"/>
        <v>0</v>
      </c>
      <c r="AM120" s="48"/>
      <c r="AQ120" s="48"/>
      <c r="AU120" s="48"/>
      <c r="AY120" s="48"/>
      <c r="BC120" s="48"/>
    </row>
    <row r="121" spans="1:55" hidden="1" x14ac:dyDescent="0.35">
      <c r="A121" s="42" t="s">
        <v>35</v>
      </c>
      <c r="B121" s="6"/>
      <c r="C121" s="9"/>
      <c r="D121" s="9" t="s">
        <v>72</v>
      </c>
      <c r="E121" s="108"/>
      <c r="F121" s="60"/>
      <c r="G121" s="60"/>
      <c r="H121" s="69"/>
      <c r="I121" s="69"/>
      <c r="J121" s="120">
        <v>0</v>
      </c>
      <c r="K121" s="120"/>
      <c r="L121" s="120">
        <v>0</v>
      </c>
      <c r="M121" s="120"/>
      <c r="N121" s="120">
        <v>0</v>
      </c>
      <c r="O121" s="95"/>
      <c r="P121" s="120">
        <v>0</v>
      </c>
      <c r="Q121" s="95"/>
      <c r="R121" s="120">
        <v>0</v>
      </c>
      <c r="S121" s="60"/>
      <c r="T121" s="71">
        <v>0</v>
      </c>
      <c r="U121" s="60"/>
      <c r="V121" s="69">
        <v>0</v>
      </c>
      <c r="W121" s="60"/>
      <c r="X121" s="71">
        <v>0</v>
      </c>
      <c r="Y121" s="60"/>
      <c r="Z121" s="69">
        <v>0</v>
      </c>
      <c r="AA121" s="69"/>
      <c r="AB121" s="71">
        <v>0</v>
      </c>
      <c r="AC121" s="60"/>
      <c r="AD121" s="69">
        <f t="shared" ref="AD121:AD139" si="18">J121+N121+R121</f>
        <v>0</v>
      </c>
      <c r="AE121" s="69"/>
      <c r="AF121" s="70">
        <f t="shared" si="17"/>
        <v>0</v>
      </c>
      <c r="AM121" s="48"/>
      <c r="AQ121" s="48"/>
      <c r="AU121" s="48"/>
      <c r="AY121" s="48"/>
      <c r="BC121" s="48"/>
    </row>
    <row r="122" spans="1:55" hidden="1" x14ac:dyDescent="0.35">
      <c r="A122" s="42" t="s">
        <v>35</v>
      </c>
      <c r="B122" s="6"/>
      <c r="C122" s="9"/>
      <c r="D122" s="9" t="s">
        <v>73</v>
      </c>
      <c r="E122" s="11"/>
      <c r="F122" s="60"/>
      <c r="G122" s="60"/>
      <c r="H122" s="69"/>
      <c r="I122" s="69"/>
      <c r="J122" s="120">
        <v>0</v>
      </c>
      <c r="K122" s="120"/>
      <c r="L122" s="120">
        <v>0</v>
      </c>
      <c r="M122" s="120"/>
      <c r="N122" s="120">
        <v>0</v>
      </c>
      <c r="O122" s="95"/>
      <c r="P122" s="120">
        <v>0</v>
      </c>
      <c r="Q122" s="95"/>
      <c r="R122" s="120">
        <v>0</v>
      </c>
      <c r="S122" s="60"/>
      <c r="T122" s="71">
        <v>0</v>
      </c>
      <c r="U122" s="60"/>
      <c r="V122" s="69">
        <v>0</v>
      </c>
      <c r="W122" s="60"/>
      <c r="X122" s="71">
        <v>0</v>
      </c>
      <c r="Y122" s="60"/>
      <c r="Z122" s="69">
        <v>0</v>
      </c>
      <c r="AA122" s="69"/>
      <c r="AB122" s="71">
        <v>0</v>
      </c>
      <c r="AC122" s="60"/>
      <c r="AD122" s="69">
        <f t="shared" si="18"/>
        <v>0</v>
      </c>
      <c r="AE122" s="69"/>
      <c r="AF122" s="70">
        <f t="shared" si="17"/>
        <v>0</v>
      </c>
      <c r="AM122" s="48"/>
      <c r="AQ122" s="48"/>
      <c r="AU122" s="48"/>
      <c r="AY122" s="48"/>
      <c r="BC122" s="48"/>
    </row>
    <row r="123" spans="1:55" hidden="1" x14ac:dyDescent="0.35">
      <c r="A123" s="42" t="s">
        <v>17</v>
      </c>
      <c r="B123" s="6"/>
      <c r="C123" s="108" t="s">
        <v>17</v>
      </c>
      <c r="D123" s="73"/>
      <c r="E123" s="11"/>
      <c r="F123" s="152"/>
      <c r="G123" s="152"/>
      <c r="H123" s="19"/>
      <c r="I123" s="19"/>
      <c r="J123" s="120">
        <v>0</v>
      </c>
      <c r="K123" s="120"/>
      <c r="L123" s="120">
        <v>0</v>
      </c>
      <c r="M123" s="120"/>
      <c r="N123" s="120">
        <v>0</v>
      </c>
      <c r="O123" s="95"/>
      <c r="P123" s="120">
        <v>0</v>
      </c>
      <c r="Q123" s="95"/>
      <c r="R123" s="120">
        <v>0</v>
      </c>
      <c r="S123" s="60"/>
      <c r="T123" s="71">
        <v>0</v>
      </c>
      <c r="U123" s="60"/>
      <c r="V123" s="69">
        <v>0</v>
      </c>
      <c r="W123" s="60"/>
      <c r="X123" s="71">
        <v>0</v>
      </c>
      <c r="Y123" s="60"/>
      <c r="Z123" s="69">
        <v>0</v>
      </c>
      <c r="AA123" s="60"/>
      <c r="AB123" s="71">
        <v>0</v>
      </c>
      <c r="AC123" s="60"/>
      <c r="AD123" s="69">
        <f t="shared" si="18"/>
        <v>0</v>
      </c>
      <c r="AE123" s="69"/>
      <c r="AF123" s="70">
        <f t="shared" si="17"/>
        <v>0</v>
      </c>
      <c r="AM123" s="48"/>
      <c r="AQ123" s="48"/>
      <c r="AU123" s="48"/>
      <c r="AY123" s="48"/>
      <c r="BC123" s="48"/>
    </row>
    <row r="124" spans="1:55" hidden="1" x14ac:dyDescent="0.35">
      <c r="A124" s="42"/>
      <c r="B124" s="6"/>
      <c r="C124" s="108" t="s">
        <v>18</v>
      </c>
      <c r="D124" s="108"/>
      <c r="E124" s="11"/>
      <c r="F124" s="60"/>
      <c r="G124" s="108"/>
      <c r="H124" s="108"/>
      <c r="I124" s="69"/>
      <c r="J124" s="120"/>
      <c r="K124" s="120"/>
      <c r="L124" s="120"/>
      <c r="M124" s="120"/>
      <c r="N124" s="120"/>
      <c r="O124" s="95"/>
      <c r="P124" s="120"/>
      <c r="Q124" s="95"/>
      <c r="R124" s="120"/>
      <c r="S124" s="60"/>
      <c r="T124" s="71"/>
      <c r="U124" s="60"/>
      <c r="V124" s="69"/>
      <c r="W124" s="60"/>
      <c r="X124" s="71"/>
      <c r="Y124" s="60"/>
      <c r="Z124" s="69"/>
      <c r="AA124" s="69"/>
      <c r="AB124" s="71"/>
      <c r="AC124" s="60"/>
      <c r="AD124" s="69">
        <f t="shared" si="18"/>
        <v>0</v>
      </c>
      <c r="AE124" s="69"/>
      <c r="AF124" s="70"/>
      <c r="AM124" s="48"/>
      <c r="AQ124" s="48"/>
      <c r="AU124" s="48"/>
      <c r="AY124" s="48"/>
      <c r="BC124" s="48"/>
    </row>
    <row r="125" spans="1:55" hidden="1" x14ac:dyDescent="0.35">
      <c r="A125" s="42" t="s">
        <v>101</v>
      </c>
      <c r="B125" s="6"/>
      <c r="C125" s="9"/>
      <c r="D125" s="73" t="s">
        <v>71</v>
      </c>
      <c r="E125" s="11"/>
      <c r="F125" s="60"/>
      <c r="G125" s="9"/>
      <c r="H125" s="73"/>
      <c r="I125" s="69"/>
      <c r="J125" s="120">
        <v>0</v>
      </c>
      <c r="K125" s="120"/>
      <c r="L125" s="120">
        <v>0</v>
      </c>
      <c r="M125" s="120"/>
      <c r="N125" s="120">
        <v>0</v>
      </c>
      <c r="O125" s="95"/>
      <c r="P125" s="120">
        <v>0</v>
      </c>
      <c r="Q125" s="95"/>
      <c r="R125" s="120">
        <v>0</v>
      </c>
      <c r="S125" s="60"/>
      <c r="T125" s="71">
        <v>0</v>
      </c>
      <c r="U125" s="60"/>
      <c r="V125" s="69">
        <v>0</v>
      </c>
      <c r="W125" s="60"/>
      <c r="X125" s="71">
        <v>0</v>
      </c>
      <c r="Y125" s="60"/>
      <c r="Z125" s="69">
        <v>0</v>
      </c>
      <c r="AA125" s="69"/>
      <c r="AB125" s="71">
        <v>0</v>
      </c>
      <c r="AC125" s="60"/>
      <c r="AD125" s="69">
        <f t="shared" si="18"/>
        <v>0</v>
      </c>
      <c r="AE125" s="69"/>
      <c r="AF125" s="70">
        <f>L125+P125+T125+X125+AB125</f>
        <v>0</v>
      </c>
      <c r="AM125" s="48"/>
      <c r="AQ125" s="48"/>
      <c r="AU125" s="48"/>
      <c r="AY125" s="48"/>
      <c r="BC125" s="48"/>
    </row>
    <row r="126" spans="1:55" hidden="1" x14ac:dyDescent="0.35">
      <c r="A126" s="42" t="s">
        <v>98</v>
      </c>
      <c r="B126" s="6"/>
      <c r="C126" s="9" t="s">
        <v>98</v>
      </c>
      <c r="D126" s="73"/>
      <c r="E126" s="11"/>
      <c r="F126" s="60"/>
      <c r="G126" s="60"/>
      <c r="H126" s="69"/>
      <c r="I126" s="69"/>
      <c r="J126" s="120">
        <v>0</v>
      </c>
      <c r="K126" s="120"/>
      <c r="L126" s="120">
        <v>0</v>
      </c>
      <c r="M126" s="120"/>
      <c r="N126" s="120">
        <v>0</v>
      </c>
      <c r="O126" s="95"/>
      <c r="P126" s="120">
        <v>0</v>
      </c>
      <c r="Q126" s="95"/>
      <c r="R126" s="120">
        <v>0</v>
      </c>
      <c r="S126" s="60"/>
      <c r="T126" s="71">
        <v>0</v>
      </c>
      <c r="U126" s="60"/>
      <c r="V126" s="69">
        <v>0</v>
      </c>
      <c r="W126" s="60"/>
      <c r="X126" s="71">
        <v>0</v>
      </c>
      <c r="Y126" s="60"/>
      <c r="Z126" s="69">
        <v>0</v>
      </c>
      <c r="AA126" s="69"/>
      <c r="AB126" s="71">
        <v>0</v>
      </c>
      <c r="AC126" s="60"/>
      <c r="AD126" s="69">
        <f t="shared" si="18"/>
        <v>0</v>
      </c>
      <c r="AE126" s="69"/>
      <c r="AF126" s="70">
        <f>L126+P126+T126+X126+AB126</f>
        <v>0</v>
      </c>
      <c r="AM126" s="48"/>
      <c r="AQ126" s="48"/>
      <c r="AU126" s="48"/>
      <c r="AY126" s="48"/>
      <c r="BC126" s="48"/>
    </row>
    <row r="127" spans="1:55" hidden="1" outlineLevel="1" x14ac:dyDescent="0.35">
      <c r="A127" s="42" t="s">
        <v>92</v>
      </c>
      <c r="B127" s="6"/>
      <c r="C127" s="108" t="s">
        <v>31</v>
      </c>
      <c r="D127" s="73"/>
      <c r="E127" s="11"/>
      <c r="F127" s="60"/>
      <c r="G127" s="60"/>
      <c r="H127" s="69"/>
      <c r="I127" s="69"/>
      <c r="J127" s="120"/>
      <c r="K127" s="120"/>
      <c r="L127" s="120"/>
      <c r="M127" s="120"/>
      <c r="N127" s="120"/>
      <c r="O127" s="120"/>
      <c r="P127" s="120"/>
      <c r="Q127" s="95"/>
      <c r="R127" s="120"/>
      <c r="S127" s="69"/>
      <c r="T127" s="71"/>
      <c r="U127" s="60"/>
      <c r="V127" s="69"/>
      <c r="W127" s="69"/>
      <c r="X127" s="71"/>
      <c r="Y127" s="60"/>
      <c r="Z127" s="69"/>
      <c r="AA127" s="69"/>
      <c r="AB127" s="71"/>
      <c r="AC127" s="60"/>
      <c r="AD127" s="69">
        <f t="shared" si="18"/>
        <v>0</v>
      </c>
      <c r="AE127" s="69"/>
      <c r="AF127" s="70"/>
      <c r="AM127" s="48"/>
      <c r="AQ127" s="48"/>
      <c r="AU127" s="48"/>
      <c r="AY127" s="48"/>
      <c r="BC127" s="48"/>
    </row>
    <row r="128" spans="1:55" hidden="1" outlineLevel="1" x14ac:dyDescent="0.35">
      <c r="A128" s="42" t="s">
        <v>92</v>
      </c>
      <c r="B128" s="6"/>
      <c r="C128" s="108"/>
      <c r="D128" s="108" t="s">
        <v>74</v>
      </c>
      <c r="E128" s="108"/>
      <c r="F128" s="153" t="s">
        <v>33</v>
      </c>
      <c r="G128" s="60"/>
      <c r="H128" s="69"/>
      <c r="I128" s="69"/>
      <c r="J128" s="120">
        <v>0</v>
      </c>
      <c r="K128" s="120"/>
      <c r="L128" s="120">
        <v>0</v>
      </c>
      <c r="M128" s="120"/>
      <c r="N128" s="120">
        <v>0</v>
      </c>
      <c r="O128" s="95"/>
      <c r="P128" s="120">
        <v>0</v>
      </c>
      <c r="Q128" s="95"/>
      <c r="R128" s="120">
        <v>0</v>
      </c>
      <c r="S128" s="60"/>
      <c r="T128" s="71">
        <v>0</v>
      </c>
      <c r="U128" s="60"/>
      <c r="V128" s="69">
        <v>0</v>
      </c>
      <c r="W128" s="60"/>
      <c r="X128" s="71">
        <v>0</v>
      </c>
      <c r="Y128" s="60"/>
      <c r="Z128" s="69">
        <v>0</v>
      </c>
      <c r="AA128" s="69"/>
      <c r="AB128" s="71">
        <v>0</v>
      </c>
      <c r="AC128" s="60"/>
      <c r="AD128" s="69">
        <f t="shared" si="18"/>
        <v>0</v>
      </c>
      <c r="AE128" s="69"/>
      <c r="AF128" s="70">
        <f t="shared" ref="AF128:AF133" si="19">L128+P128+T128+X128+AB128</f>
        <v>0</v>
      </c>
      <c r="AL128" s="56"/>
      <c r="AM128" s="48"/>
      <c r="AQ128" s="48"/>
      <c r="AU128" s="48"/>
      <c r="AY128" s="48"/>
      <c r="BC128" s="48"/>
    </row>
    <row r="129" spans="1:55" hidden="1" outlineLevel="1" x14ac:dyDescent="0.35">
      <c r="A129" s="42" t="s">
        <v>92</v>
      </c>
      <c r="B129" s="6"/>
      <c r="C129" s="108"/>
      <c r="D129" s="108"/>
      <c r="E129" s="108"/>
      <c r="F129" s="153" t="s">
        <v>90</v>
      </c>
      <c r="G129" s="153"/>
      <c r="H129" s="69"/>
      <c r="I129" s="69"/>
      <c r="J129" s="120">
        <v>0</v>
      </c>
      <c r="K129" s="120"/>
      <c r="L129" s="120">
        <v>0</v>
      </c>
      <c r="M129" s="120"/>
      <c r="N129" s="120">
        <v>0</v>
      </c>
      <c r="O129" s="95"/>
      <c r="P129" s="120">
        <v>0</v>
      </c>
      <c r="Q129" s="95"/>
      <c r="R129" s="120">
        <v>0</v>
      </c>
      <c r="S129" s="60"/>
      <c r="T129" s="71">
        <v>0</v>
      </c>
      <c r="U129" s="60"/>
      <c r="V129" s="69">
        <v>0</v>
      </c>
      <c r="W129" s="60"/>
      <c r="X129" s="71">
        <v>0</v>
      </c>
      <c r="Y129" s="60"/>
      <c r="Z129" s="69">
        <v>0</v>
      </c>
      <c r="AA129" s="69"/>
      <c r="AB129" s="71">
        <v>0</v>
      </c>
      <c r="AC129" s="60"/>
      <c r="AD129" s="69">
        <f t="shared" si="18"/>
        <v>0</v>
      </c>
      <c r="AE129" s="69"/>
      <c r="AF129" s="70">
        <f t="shared" si="19"/>
        <v>0</v>
      </c>
      <c r="AM129" s="48"/>
      <c r="AQ129" s="48"/>
      <c r="AU129" s="48"/>
      <c r="AY129" s="48"/>
      <c r="BC129" s="48"/>
    </row>
    <row r="130" spans="1:55" hidden="1" outlineLevel="1" x14ac:dyDescent="0.35">
      <c r="A130" s="42" t="s">
        <v>92</v>
      </c>
      <c r="B130" s="6"/>
      <c r="C130" s="108"/>
      <c r="D130" s="108" t="s">
        <v>75</v>
      </c>
      <c r="E130" s="108"/>
      <c r="F130" s="153" t="s">
        <v>33</v>
      </c>
      <c r="G130" s="153"/>
      <c r="H130" s="69"/>
      <c r="I130" s="69"/>
      <c r="J130" s="120">
        <v>0</v>
      </c>
      <c r="K130" s="120"/>
      <c r="L130" s="120">
        <v>0</v>
      </c>
      <c r="M130" s="120"/>
      <c r="N130" s="120">
        <v>0</v>
      </c>
      <c r="O130" s="95"/>
      <c r="P130" s="120">
        <v>0</v>
      </c>
      <c r="Q130" s="95"/>
      <c r="R130" s="120">
        <v>0</v>
      </c>
      <c r="S130" s="60"/>
      <c r="T130" s="71">
        <v>0</v>
      </c>
      <c r="U130" s="60"/>
      <c r="V130" s="69">
        <v>0</v>
      </c>
      <c r="W130" s="60"/>
      <c r="X130" s="71">
        <v>0</v>
      </c>
      <c r="Y130" s="60"/>
      <c r="Z130" s="69">
        <v>0</v>
      </c>
      <c r="AA130" s="69"/>
      <c r="AB130" s="71">
        <v>0</v>
      </c>
      <c r="AC130" s="60"/>
      <c r="AD130" s="69">
        <f t="shared" si="18"/>
        <v>0</v>
      </c>
      <c r="AE130" s="69"/>
      <c r="AF130" s="70">
        <f t="shared" si="19"/>
        <v>0</v>
      </c>
      <c r="AM130" s="48"/>
      <c r="AQ130" s="48"/>
      <c r="AU130" s="48"/>
      <c r="AY130" s="48"/>
      <c r="BC130" s="48"/>
    </row>
    <row r="131" spans="1:55" hidden="1" outlineLevel="1" x14ac:dyDescent="0.35">
      <c r="A131" s="42" t="s">
        <v>92</v>
      </c>
      <c r="B131" s="6"/>
      <c r="C131" s="108"/>
      <c r="D131" s="108"/>
      <c r="E131" s="108"/>
      <c r="F131" s="153" t="s">
        <v>90</v>
      </c>
      <c r="G131" s="153"/>
      <c r="H131" s="69"/>
      <c r="I131" s="69"/>
      <c r="J131" s="120">
        <v>0</v>
      </c>
      <c r="K131" s="120"/>
      <c r="L131" s="120">
        <v>0</v>
      </c>
      <c r="M131" s="120"/>
      <c r="N131" s="120">
        <v>0</v>
      </c>
      <c r="O131" s="95"/>
      <c r="P131" s="120">
        <v>0</v>
      </c>
      <c r="Q131" s="95"/>
      <c r="R131" s="120">
        <v>0</v>
      </c>
      <c r="S131" s="60"/>
      <c r="T131" s="71">
        <v>0</v>
      </c>
      <c r="U131" s="60"/>
      <c r="V131" s="69">
        <v>0</v>
      </c>
      <c r="W131" s="60"/>
      <c r="X131" s="71">
        <v>0</v>
      </c>
      <c r="Y131" s="60"/>
      <c r="Z131" s="69">
        <v>0</v>
      </c>
      <c r="AA131" s="69"/>
      <c r="AB131" s="71">
        <v>0</v>
      </c>
      <c r="AC131" s="60"/>
      <c r="AD131" s="69">
        <f t="shared" si="18"/>
        <v>0</v>
      </c>
      <c r="AE131" s="69"/>
      <c r="AF131" s="70">
        <f t="shared" si="19"/>
        <v>0</v>
      </c>
      <c r="AM131" s="48"/>
      <c r="AQ131" s="48"/>
      <c r="AU131" s="48"/>
      <c r="AY131" s="48"/>
      <c r="BC131" s="48"/>
    </row>
    <row r="132" spans="1:55" hidden="1" outlineLevel="1" x14ac:dyDescent="0.35">
      <c r="A132" s="42" t="s">
        <v>92</v>
      </c>
      <c r="B132" s="6"/>
      <c r="C132" s="108"/>
      <c r="D132" s="108" t="s">
        <v>49</v>
      </c>
      <c r="E132" s="108"/>
      <c r="F132" s="153" t="s">
        <v>33</v>
      </c>
      <c r="G132" s="153"/>
      <c r="H132" s="69"/>
      <c r="I132" s="69"/>
      <c r="J132" s="120">
        <v>0</v>
      </c>
      <c r="K132" s="120"/>
      <c r="L132" s="120">
        <v>0</v>
      </c>
      <c r="M132" s="120"/>
      <c r="N132" s="120">
        <v>0</v>
      </c>
      <c r="O132" s="120"/>
      <c r="P132" s="120">
        <v>0</v>
      </c>
      <c r="Q132" s="95"/>
      <c r="R132" s="120">
        <v>0</v>
      </c>
      <c r="S132" s="69"/>
      <c r="T132" s="71">
        <v>0</v>
      </c>
      <c r="U132" s="60"/>
      <c r="V132" s="69">
        <v>0</v>
      </c>
      <c r="W132" s="69"/>
      <c r="X132" s="71">
        <v>0</v>
      </c>
      <c r="Y132" s="60"/>
      <c r="Z132" s="69">
        <v>0</v>
      </c>
      <c r="AA132" s="69"/>
      <c r="AB132" s="71">
        <v>0</v>
      </c>
      <c r="AC132" s="60"/>
      <c r="AD132" s="69">
        <f t="shared" si="18"/>
        <v>0</v>
      </c>
      <c r="AE132" s="69"/>
      <c r="AF132" s="70">
        <f t="shared" si="19"/>
        <v>0</v>
      </c>
      <c r="AM132" s="48"/>
      <c r="AQ132" s="48"/>
      <c r="AU132" s="48"/>
      <c r="AY132" s="48"/>
      <c r="BC132" s="48"/>
    </row>
    <row r="133" spans="1:55" hidden="1" outlineLevel="1" x14ac:dyDescent="0.35">
      <c r="A133" s="42" t="s">
        <v>92</v>
      </c>
      <c r="B133" s="6"/>
      <c r="C133" s="108"/>
      <c r="D133" s="108"/>
      <c r="E133" s="108"/>
      <c r="F133" s="153" t="s">
        <v>90</v>
      </c>
      <c r="G133" s="153"/>
      <c r="H133" s="69"/>
      <c r="I133" s="69"/>
      <c r="J133" s="120">
        <v>0</v>
      </c>
      <c r="K133" s="120"/>
      <c r="L133" s="120">
        <v>0</v>
      </c>
      <c r="M133" s="120"/>
      <c r="N133" s="120">
        <v>0</v>
      </c>
      <c r="O133" s="120"/>
      <c r="P133" s="120">
        <v>0</v>
      </c>
      <c r="Q133" s="95"/>
      <c r="R133" s="120">
        <v>0</v>
      </c>
      <c r="S133" s="69"/>
      <c r="T133" s="71">
        <v>0</v>
      </c>
      <c r="U133" s="60"/>
      <c r="V133" s="69">
        <v>0</v>
      </c>
      <c r="W133" s="69"/>
      <c r="X133" s="71">
        <v>0</v>
      </c>
      <c r="Y133" s="60"/>
      <c r="Z133" s="69">
        <v>0</v>
      </c>
      <c r="AA133" s="69"/>
      <c r="AB133" s="71">
        <v>0</v>
      </c>
      <c r="AC133" s="60"/>
      <c r="AD133" s="69">
        <f t="shared" si="18"/>
        <v>0</v>
      </c>
      <c r="AE133" s="69"/>
      <c r="AF133" s="70">
        <f t="shared" si="19"/>
        <v>0</v>
      </c>
      <c r="AM133" s="48"/>
      <c r="AQ133" s="48"/>
      <c r="AU133" s="48"/>
      <c r="AY133" s="48"/>
      <c r="BC133" s="48"/>
    </row>
    <row r="134" spans="1:55" hidden="1" x14ac:dyDescent="0.35">
      <c r="A134" s="42"/>
      <c r="B134" s="6"/>
      <c r="C134" s="108" t="s">
        <v>8</v>
      </c>
      <c r="D134" s="108"/>
      <c r="E134" s="108"/>
      <c r="F134" s="152"/>
      <c r="G134" s="152"/>
      <c r="H134" s="19"/>
      <c r="I134" s="19"/>
      <c r="J134" s="120"/>
      <c r="K134" s="120"/>
      <c r="L134" s="120"/>
      <c r="M134" s="120"/>
      <c r="N134" s="120"/>
      <c r="O134" s="95"/>
      <c r="P134" s="120"/>
      <c r="Q134" s="95"/>
      <c r="R134" s="120"/>
      <c r="S134" s="60"/>
      <c r="T134" s="71"/>
      <c r="U134" s="60"/>
      <c r="V134" s="69"/>
      <c r="W134" s="60"/>
      <c r="X134" s="71"/>
      <c r="Y134" s="60"/>
      <c r="Z134" s="69"/>
      <c r="AA134" s="60"/>
      <c r="AB134" s="71"/>
      <c r="AC134" s="60"/>
      <c r="AD134" s="69">
        <f t="shared" si="18"/>
        <v>0</v>
      </c>
      <c r="AE134" s="69"/>
      <c r="AF134" s="70"/>
      <c r="AM134" s="48"/>
      <c r="AQ134" s="48"/>
      <c r="AU134" s="48"/>
      <c r="AY134" s="48"/>
      <c r="BC134" s="48"/>
    </row>
    <row r="135" spans="1:55" hidden="1" outlineLevel="1" x14ac:dyDescent="0.35">
      <c r="A135" s="42" t="s">
        <v>8</v>
      </c>
      <c r="B135" s="6"/>
      <c r="C135" s="108"/>
      <c r="D135" s="108" t="s">
        <v>77</v>
      </c>
      <c r="E135" s="108"/>
      <c r="F135" s="152"/>
      <c r="G135" s="152"/>
      <c r="H135" s="19"/>
      <c r="I135" s="19"/>
      <c r="J135" s="120">
        <v>0</v>
      </c>
      <c r="K135" s="120"/>
      <c r="L135" s="120">
        <v>0</v>
      </c>
      <c r="M135" s="120"/>
      <c r="N135" s="120">
        <v>0</v>
      </c>
      <c r="O135" s="95"/>
      <c r="P135" s="120">
        <v>0</v>
      </c>
      <c r="Q135" s="95"/>
      <c r="R135" s="120">
        <v>0</v>
      </c>
      <c r="S135" s="60"/>
      <c r="T135" s="71">
        <v>0</v>
      </c>
      <c r="U135" s="60"/>
      <c r="V135" s="69">
        <v>0</v>
      </c>
      <c r="W135" s="60"/>
      <c r="X135" s="71">
        <v>0</v>
      </c>
      <c r="Y135" s="60"/>
      <c r="Z135" s="69">
        <v>0</v>
      </c>
      <c r="AA135" s="60"/>
      <c r="AB135" s="71">
        <v>0</v>
      </c>
      <c r="AC135" s="60"/>
      <c r="AD135" s="69">
        <f t="shared" si="18"/>
        <v>0</v>
      </c>
      <c r="AE135" s="69"/>
      <c r="AF135" s="70">
        <f t="shared" ref="AF135:AF139" si="20">L135+P135+T135+X135+AB135</f>
        <v>0</v>
      </c>
      <c r="AM135" s="48"/>
      <c r="AQ135" s="48"/>
      <c r="AU135" s="48"/>
      <c r="AY135" s="48"/>
      <c r="BC135" s="48"/>
    </row>
    <row r="136" spans="1:55" hidden="1" outlineLevel="1" x14ac:dyDescent="0.35">
      <c r="A136" s="42" t="s">
        <v>8</v>
      </c>
      <c r="B136" s="6"/>
      <c r="C136" s="9"/>
      <c r="D136" s="108" t="s">
        <v>40</v>
      </c>
      <c r="E136" s="108"/>
      <c r="F136" s="60"/>
      <c r="G136" s="60"/>
      <c r="H136" s="69"/>
      <c r="I136" s="69"/>
      <c r="J136" s="120">
        <v>0</v>
      </c>
      <c r="K136" s="120"/>
      <c r="L136" s="120">
        <v>0</v>
      </c>
      <c r="M136" s="120"/>
      <c r="N136" s="120">
        <v>0</v>
      </c>
      <c r="O136" s="95"/>
      <c r="P136" s="120">
        <v>0</v>
      </c>
      <c r="Q136" s="95"/>
      <c r="R136" s="120">
        <v>0</v>
      </c>
      <c r="S136" s="60"/>
      <c r="T136" s="71">
        <v>0</v>
      </c>
      <c r="U136" s="60"/>
      <c r="V136" s="69">
        <v>0</v>
      </c>
      <c r="W136" s="60"/>
      <c r="X136" s="71">
        <v>0</v>
      </c>
      <c r="Y136" s="60"/>
      <c r="Z136" s="69">
        <v>0</v>
      </c>
      <c r="AA136" s="69"/>
      <c r="AB136" s="71">
        <v>0</v>
      </c>
      <c r="AC136" s="60"/>
      <c r="AD136" s="69">
        <f t="shared" si="18"/>
        <v>0</v>
      </c>
      <c r="AE136" s="69"/>
      <c r="AF136" s="70">
        <f t="shared" si="20"/>
        <v>0</v>
      </c>
      <c r="AM136" s="48"/>
      <c r="AQ136" s="48"/>
      <c r="AU136" s="48"/>
      <c r="AY136" s="48"/>
      <c r="BC136" s="48"/>
    </row>
    <row r="137" spans="1:55" hidden="1" outlineLevel="1" x14ac:dyDescent="0.35">
      <c r="A137" s="42" t="s">
        <v>8</v>
      </c>
      <c r="B137" s="6"/>
      <c r="C137" s="9"/>
      <c r="D137" s="108" t="s">
        <v>76</v>
      </c>
      <c r="E137" s="108"/>
      <c r="F137" s="60"/>
      <c r="G137" s="60"/>
      <c r="H137" s="69"/>
      <c r="I137" s="69"/>
      <c r="J137" s="120">
        <v>0</v>
      </c>
      <c r="K137" s="120"/>
      <c r="L137" s="120">
        <v>0</v>
      </c>
      <c r="M137" s="120"/>
      <c r="N137" s="120">
        <v>0</v>
      </c>
      <c r="O137" s="95"/>
      <c r="P137" s="120">
        <v>0</v>
      </c>
      <c r="Q137" s="95"/>
      <c r="R137" s="120">
        <v>0</v>
      </c>
      <c r="S137" s="60"/>
      <c r="T137" s="71">
        <v>0</v>
      </c>
      <c r="U137" s="60"/>
      <c r="V137" s="69">
        <v>0</v>
      </c>
      <c r="W137" s="60"/>
      <c r="X137" s="71">
        <v>0</v>
      </c>
      <c r="Y137" s="60"/>
      <c r="Z137" s="69">
        <v>0</v>
      </c>
      <c r="AA137" s="69"/>
      <c r="AB137" s="71">
        <v>0</v>
      </c>
      <c r="AC137" s="60"/>
      <c r="AD137" s="69">
        <f t="shared" si="18"/>
        <v>0</v>
      </c>
      <c r="AE137" s="69"/>
      <c r="AF137" s="70">
        <f t="shared" si="20"/>
        <v>0</v>
      </c>
      <c r="AM137" s="48"/>
      <c r="AQ137" s="48"/>
      <c r="AU137" s="48"/>
      <c r="AY137" s="48"/>
      <c r="BC137" s="48"/>
    </row>
    <row r="138" spans="1:55" hidden="1" outlineLevel="1" x14ac:dyDescent="0.35">
      <c r="A138" s="42" t="s">
        <v>8</v>
      </c>
      <c r="B138" s="68"/>
      <c r="C138" s="9"/>
      <c r="D138" s="9" t="s">
        <v>81</v>
      </c>
      <c r="E138" s="9"/>
      <c r="F138" s="60"/>
      <c r="G138" s="60"/>
      <c r="H138" s="9"/>
      <c r="I138" s="9"/>
      <c r="J138" s="120">
        <v>0</v>
      </c>
      <c r="K138" s="120"/>
      <c r="L138" s="120">
        <v>0</v>
      </c>
      <c r="M138" s="120"/>
      <c r="N138" s="120">
        <v>0</v>
      </c>
      <c r="O138" s="95"/>
      <c r="P138" s="120">
        <v>0</v>
      </c>
      <c r="Q138" s="95"/>
      <c r="R138" s="120">
        <v>0</v>
      </c>
      <c r="S138" s="60"/>
      <c r="T138" s="71">
        <v>0</v>
      </c>
      <c r="U138" s="60"/>
      <c r="V138" s="69">
        <v>0</v>
      </c>
      <c r="W138" s="60"/>
      <c r="X138" s="71">
        <v>0</v>
      </c>
      <c r="Y138" s="60"/>
      <c r="Z138" s="69">
        <v>0</v>
      </c>
      <c r="AA138" s="69"/>
      <c r="AB138" s="71">
        <v>0</v>
      </c>
      <c r="AC138" s="60"/>
      <c r="AD138" s="69">
        <f t="shared" si="18"/>
        <v>0</v>
      </c>
      <c r="AE138" s="69"/>
      <c r="AF138" s="70">
        <f t="shared" si="20"/>
        <v>0</v>
      </c>
      <c r="AH138" s="66"/>
      <c r="AM138" s="48"/>
      <c r="AQ138" s="48"/>
      <c r="AU138" s="48"/>
      <c r="AY138" s="48"/>
      <c r="BC138" s="48"/>
    </row>
    <row r="139" spans="1:55" hidden="1" outlineLevel="1" x14ac:dyDescent="0.35">
      <c r="A139" s="42" t="s">
        <v>8</v>
      </c>
      <c r="B139" s="68"/>
      <c r="C139" s="9"/>
      <c r="D139" s="9" t="s">
        <v>109</v>
      </c>
      <c r="E139" s="9"/>
      <c r="F139" s="60"/>
      <c r="G139" s="60"/>
      <c r="H139" s="9"/>
      <c r="I139" s="9"/>
      <c r="J139" s="120">
        <v>0</v>
      </c>
      <c r="K139" s="120"/>
      <c r="L139" s="120">
        <v>0</v>
      </c>
      <c r="M139" s="120"/>
      <c r="N139" s="120">
        <v>0</v>
      </c>
      <c r="O139" s="95"/>
      <c r="P139" s="120">
        <v>0</v>
      </c>
      <c r="Q139" s="95"/>
      <c r="R139" s="120">
        <v>0</v>
      </c>
      <c r="S139" s="60"/>
      <c r="T139" s="71">
        <v>0</v>
      </c>
      <c r="U139" s="60"/>
      <c r="V139" s="69">
        <v>0</v>
      </c>
      <c r="W139" s="60"/>
      <c r="X139" s="71">
        <v>0</v>
      </c>
      <c r="Y139" s="60"/>
      <c r="Z139" s="69">
        <v>0</v>
      </c>
      <c r="AA139" s="69"/>
      <c r="AB139" s="71">
        <v>0</v>
      </c>
      <c r="AC139" s="60"/>
      <c r="AD139" s="69">
        <f t="shared" si="18"/>
        <v>0</v>
      </c>
      <c r="AE139" s="69"/>
      <c r="AF139" s="70">
        <f t="shared" si="20"/>
        <v>0</v>
      </c>
      <c r="AH139" s="66"/>
      <c r="AM139" s="48"/>
      <c r="AQ139" s="48"/>
      <c r="AU139" s="48"/>
      <c r="AY139" s="48"/>
      <c r="BC139" s="48"/>
    </row>
    <row r="140" spans="1:55" outlineLevel="1" x14ac:dyDescent="0.35">
      <c r="A140" s="42"/>
      <c r="B140" s="68"/>
      <c r="C140" s="9"/>
      <c r="D140" s="73" t="s">
        <v>44</v>
      </c>
      <c r="E140" s="231" t="s">
        <v>187</v>
      </c>
      <c r="F140" s="173">
        <f>7686*(1+AK$9)</f>
        <v>7686</v>
      </c>
      <c r="G140" s="177"/>
      <c r="H140" s="178">
        <v>0</v>
      </c>
      <c r="I140" s="9"/>
      <c r="J140" s="115">
        <f>F140*H140*(1+$AK$13)</f>
        <v>0</v>
      </c>
      <c r="K140" s="115"/>
      <c r="L140" s="115"/>
      <c r="M140" s="115"/>
      <c r="N140" s="115">
        <f>F140*H140*(1+$AK$13)^2</f>
        <v>0</v>
      </c>
      <c r="O140" s="140"/>
      <c r="P140" s="115"/>
      <c r="Q140" s="140"/>
      <c r="R140" s="115">
        <f>F140*H140*(1+$AK$13)^3</f>
        <v>0</v>
      </c>
      <c r="S140" s="140"/>
      <c r="T140" s="115"/>
      <c r="U140" s="140"/>
      <c r="V140" s="115">
        <f>F140*H140*(1+$AK$13)^4</f>
        <v>0</v>
      </c>
      <c r="W140" s="140"/>
      <c r="X140" s="115"/>
      <c r="Y140" s="140"/>
      <c r="Z140" s="115"/>
      <c r="AA140" s="115"/>
      <c r="AB140" s="115"/>
      <c r="AC140" s="140"/>
      <c r="AD140" s="115">
        <f>J140+N140+R140+V140</f>
        <v>0</v>
      </c>
      <c r="AE140" s="69"/>
      <c r="AF140" s="70"/>
      <c r="AH140" s="247" t="s">
        <v>139</v>
      </c>
      <c r="AJ140" s="133">
        <v>1971</v>
      </c>
      <c r="AK140" s="129"/>
      <c r="AL140" s="134" t="s">
        <v>125</v>
      </c>
      <c r="AM140" s="135" t="s">
        <v>128</v>
      </c>
      <c r="AQ140" s="48"/>
      <c r="AU140" s="48"/>
      <c r="AY140" s="48"/>
      <c r="BC140" s="48"/>
    </row>
    <row r="141" spans="1:55" outlineLevel="1" x14ac:dyDescent="0.35">
      <c r="A141" s="42"/>
      <c r="B141" s="68"/>
      <c r="C141" s="9"/>
      <c r="D141" s="11" t="s">
        <v>121</v>
      </c>
      <c r="E141" s="108"/>
      <c r="F141" s="173">
        <v>900</v>
      </c>
      <c r="G141" s="177"/>
      <c r="H141" s="178">
        <v>0</v>
      </c>
      <c r="I141" s="9"/>
      <c r="J141" s="115">
        <f>F141*H141*(1+$AK$14)</f>
        <v>0</v>
      </c>
      <c r="K141" s="115"/>
      <c r="L141" s="115"/>
      <c r="M141" s="115"/>
      <c r="N141" s="115">
        <f>F141*H141*(1+$AK$14)^2</f>
        <v>0</v>
      </c>
      <c r="O141" s="140"/>
      <c r="P141" s="115"/>
      <c r="Q141" s="140"/>
      <c r="R141" s="115">
        <f>F141*H141*(1+$AK$14)^3</f>
        <v>0</v>
      </c>
      <c r="S141" s="140"/>
      <c r="T141" s="115"/>
      <c r="U141" s="140"/>
      <c r="V141" s="115">
        <f>F141*H141*(1+$AK$14)^4</f>
        <v>0</v>
      </c>
      <c r="W141" s="140"/>
      <c r="X141" s="115"/>
      <c r="Y141" s="140"/>
      <c r="Z141" s="115"/>
      <c r="AA141" s="115"/>
      <c r="AB141" s="115"/>
      <c r="AC141" s="140"/>
      <c r="AD141" s="115">
        <f>J141+N141+R141+V141</f>
        <v>0</v>
      </c>
      <c r="AE141" s="69"/>
      <c r="AF141" s="70"/>
      <c r="AH141" s="247" t="s">
        <v>179</v>
      </c>
      <c r="AJ141" s="133">
        <v>2628</v>
      </c>
      <c r="AK141" s="129"/>
      <c r="AL141" s="134" t="s">
        <v>125</v>
      </c>
      <c r="AM141" s="135">
        <v>4</v>
      </c>
      <c r="AQ141" s="48"/>
      <c r="AU141" s="48"/>
      <c r="AY141" s="48"/>
      <c r="BC141" s="48"/>
    </row>
    <row r="142" spans="1:55" ht="12" customHeight="1" x14ac:dyDescent="0.35">
      <c r="A142" s="42"/>
      <c r="C142" s="108"/>
      <c r="D142" s="108"/>
      <c r="E142" s="244"/>
      <c r="F142" s="238"/>
      <c r="G142" s="60"/>
      <c r="H142" s="183" t="s">
        <v>131</v>
      </c>
      <c r="I142" s="19"/>
      <c r="J142" s="191">
        <f>J140+J141</f>
        <v>0</v>
      </c>
      <c r="K142" s="183"/>
      <c r="L142" s="190"/>
      <c r="M142" s="183"/>
      <c r="N142" s="191">
        <f>N140+N141</f>
        <v>0</v>
      </c>
      <c r="O142" s="189"/>
      <c r="P142" s="190"/>
      <c r="Q142" s="189"/>
      <c r="R142" s="192">
        <f>R140+R141</f>
        <v>0</v>
      </c>
      <c r="S142" s="189"/>
      <c r="T142" s="193"/>
      <c r="U142" s="189"/>
      <c r="V142" s="192">
        <f>V140+V141</f>
        <v>0</v>
      </c>
      <c r="W142" s="189"/>
      <c r="X142" s="193"/>
      <c r="Y142" s="189"/>
      <c r="Z142" s="192"/>
      <c r="AA142" s="189"/>
      <c r="AB142" s="193"/>
      <c r="AC142" s="189"/>
      <c r="AD142" s="191">
        <f>J142+N142+R142+V142</f>
        <v>0</v>
      </c>
      <c r="AF142" s="38"/>
      <c r="AJ142" s="136">
        <v>3942</v>
      </c>
      <c r="AK142" s="129"/>
      <c r="AL142" s="134" t="s">
        <v>125</v>
      </c>
      <c r="AM142" s="135">
        <v>6</v>
      </c>
    </row>
    <row r="143" spans="1:55" x14ac:dyDescent="0.35">
      <c r="A143" s="42"/>
      <c r="C143" s="108"/>
      <c r="D143" s="283" t="s">
        <v>166</v>
      </c>
      <c r="E143" s="108"/>
      <c r="F143" s="60"/>
      <c r="G143" s="60"/>
      <c r="H143" s="261" t="s">
        <v>146</v>
      </c>
      <c r="I143" s="116"/>
      <c r="J143" s="116">
        <v>8000</v>
      </c>
      <c r="K143" s="116"/>
      <c r="L143" s="117">
        <f>SUM(L118:L141)</f>
        <v>0</v>
      </c>
      <c r="M143" s="116"/>
      <c r="N143" s="116">
        <v>8000</v>
      </c>
      <c r="O143" s="116"/>
      <c r="P143" s="117">
        <f>SUM(P118:P141)</f>
        <v>0</v>
      </c>
      <c r="Q143" s="118"/>
      <c r="R143" s="116">
        <v>8000</v>
      </c>
      <c r="S143" s="116"/>
      <c r="T143" s="117">
        <f>SUM(T118:T141)</f>
        <v>0</v>
      </c>
      <c r="U143" s="118"/>
      <c r="V143" s="116">
        <v>8000</v>
      </c>
      <c r="W143" s="116"/>
      <c r="X143" s="117">
        <f>SUM(X118:X141)</f>
        <v>0</v>
      </c>
      <c r="Y143" s="118"/>
      <c r="Z143" s="116">
        <f>SUM(Z116:Z141)</f>
        <v>0</v>
      </c>
      <c r="AA143" s="116"/>
      <c r="AB143" s="117">
        <f>SUM(AB118:AB141)</f>
        <v>0</v>
      </c>
      <c r="AC143" s="118"/>
      <c r="AD143" s="116">
        <f>J143+N143+R143+V143</f>
        <v>32000</v>
      </c>
      <c r="AE143" s="69"/>
      <c r="AF143" s="70">
        <f>L143+P143+T143+X143+AB143</f>
        <v>0</v>
      </c>
      <c r="AH143" s="246" t="s">
        <v>140</v>
      </c>
      <c r="AJ143" s="136">
        <v>4599</v>
      </c>
      <c r="AK143" s="129"/>
      <c r="AL143" s="134" t="s">
        <v>125</v>
      </c>
      <c r="AM143" s="135">
        <v>7</v>
      </c>
    </row>
    <row r="144" spans="1:55" x14ac:dyDescent="0.35">
      <c r="A144" s="42"/>
      <c r="C144" s="108"/>
      <c r="D144" s="282"/>
      <c r="E144" s="108"/>
      <c r="F144" s="60"/>
      <c r="G144" s="60"/>
      <c r="H144" s="160"/>
      <c r="I144" s="69"/>
      <c r="J144" s="69"/>
      <c r="K144" s="69"/>
      <c r="L144" s="71"/>
      <c r="M144" s="69"/>
      <c r="N144" s="69"/>
      <c r="O144" s="69"/>
      <c r="P144" s="71"/>
      <c r="Q144" s="60"/>
      <c r="R144" s="69"/>
      <c r="S144" s="69"/>
      <c r="T144" s="71"/>
      <c r="U144" s="60"/>
      <c r="V144" s="69"/>
      <c r="W144" s="69"/>
      <c r="X144" s="71"/>
      <c r="Y144" s="60"/>
      <c r="Z144" s="69"/>
      <c r="AA144" s="69"/>
      <c r="AB144" s="71"/>
      <c r="AC144" s="60"/>
      <c r="AD144" s="69"/>
      <c r="AE144" s="69"/>
      <c r="AF144" s="70"/>
      <c r="AH144" s="248"/>
      <c r="AJ144" s="136">
        <v>5256</v>
      </c>
      <c r="AK144" s="129"/>
      <c r="AL144" s="134" t="s">
        <v>125</v>
      </c>
      <c r="AM144" s="135">
        <v>8</v>
      </c>
    </row>
    <row r="145" spans="1:55" x14ac:dyDescent="0.35">
      <c r="A145" s="42"/>
      <c r="C145" s="139" t="s">
        <v>144</v>
      </c>
      <c r="D145" s="108"/>
      <c r="E145" s="108"/>
      <c r="F145" s="60"/>
      <c r="G145" s="60"/>
      <c r="H145" s="160"/>
      <c r="I145" s="69"/>
      <c r="J145" s="69"/>
      <c r="K145" s="69"/>
      <c r="L145" s="71"/>
      <c r="M145" s="69"/>
      <c r="N145" s="69"/>
      <c r="O145" s="69"/>
      <c r="P145" s="71"/>
      <c r="Q145" s="60"/>
      <c r="R145" s="69"/>
      <c r="S145" s="69"/>
      <c r="T145" s="71"/>
      <c r="U145" s="60"/>
      <c r="V145" s="69"/>
      <c r="W145" s="69"/>
      <c r="X145" s="71"/>
      <c r="Y145" s="60"/>
      <c r="Z145" s="69"/>
      <c r="AA145" s="69"/>
      <c r="AB145" s="71"/>
      <c r="AC145" s="60"/>
      <c r="AD145" s="69"/>
      <c r="AE145" s="69"/>
      <c r="AF145" s="70"/>
      <c r="AH145" s="248"/>
      <c r="AJ145" s="136">
        <v>5913</v>
      </c>
      <c r="AK145" s="129"/>
      <c r="AL145" s="134" t="s">
        <v>125</v>
      </c>
      <c r="AM145" s="135" t="s">
        <v>129</v>
      </c>
    </row>
    <row r="146" spans="1:55" x14ac:dyDescent="0.35">
      <c r="A146" s="42"/>
      <c r="C146" s="232" t="s">
        <v>154</v>
      </c>
      <c r="D146" s="68"/>
      <c r="E146" s="108"/>
      <c r="F146" s="60"/>
      <c r="G146" s="60"/>
      <c r="H146" s="160"/>
      <c r="I146" s="69"/>
      <c r="J146" s="69"/>
      <c r="K146" s="69"/>
      <c r="L146" s="71"/>
      <c r="M146" s="69"/>
      <c r="N146" s="69"/>
      <c r="O146" s="69"/>
      <c r="P146" s="71"/>
      <c r="Q146" s="60"/>
      <c r="R146" s="69"/>
      <c r="S146" s="69"/>
      <c r="T146" s="71"/>
      <c r="U146" s="60"/>
      <c r="V146" s="69"/>
      <c r="W146" s="69"/>
      <c r="X146" s="71"/>
      <c r="Y146" s="60"/>
      <c r="Z146" s="69"/>
      <c r="AA146" s="69"/>
      <c r="AB146" s="71"/>
      <c r="AC146" s="60"/>
      <c r="AD146" s="69"/>
      <c r="AE146" s="69"/>
      <c r="AF146" s="70"/>
      <c r="AH146" s="248"/>
      <c r="AJ146" s="136">
        <v>2562</v>
      </c>
      <c r="AK146" s="129"/>
      <c r="AL146" s="134" t="s">
        <v>126</v>
      </c>
      <c r="AM146" s="135" t="s">
        <v>128</v>
      </c>
    </row>
    <row r="147" spans="1:55" outlineLevel="1" x14ac:dyDescent="0.35">
      <c r="A147" s="42"/>
      <c r="B147" s="6"/>
      <c r="C147" s="139"/>
      <c r="D147" s="68"/>
      <c r="E147" s="109" t="s">
        <v>56</v>
      </c>
      <c r="F147" s="110" t="s">
        <v>54</v>
      </c>
      <c r="G147" s="110" t="s">
        <v>61</v>
      </c>
      <c r="H147" s="110" t="s">
        <v>55</v>
      </c>
      <c r="I147" s="69"/>
      <c r="J147" s="69"/>
      <c r="K147" s="69"/>
      <c r="L147" s="71"/>
      <c r="M147" s="69"/>
      <c r="N147" s="69"/>
      <c r="O147" s="60"/>
      <c r="P147" s="71"/>
      <c r="Q147" s="60"/>
      <c r="R147" s="60"/>
      <c r="S147" s="60"/>
      <c r="T147" s="138"/>
      <c r="U147" s="60"/>
      <c r="V147" s="60"/>
      <c r="W147" s="60"/>
      <c r="X147" s="138"/>
      <c r="Y147" s="60"/>
      <c r="Z147" s="60"/>
      <c r="AA147" s="60"/>
      <c r="AB147" s="138"/>
      <c r="AC147" s="60"/>
      <c r="AD147" s="69"/>
      <c r="AE147" s="69"/>
      <c r="AF147" s="70"/>
      <c r="AJ147" s="273">
        <v>3416</v>
      </c>
      <c r="AK147" s="112"/>
      <c r="AL147" s="159" t="s">
        <v>126</v>
      </c>
      <c r="AM147" s="274">
        <v>4</v>
      </c>
      <c r="AN147" s="66"/>
      <c r="AO147" s="66"/>
      <c r="AQ147" s="48"/>
      <c r="AU147" s="48"/>
      <c r="AY147" s="48"/>
      <c r="BC147" s="48"/>
    </row>
    <row r="148" spans="1:55" outlineLevel="1" x14ac:dyDescent="0.35">
      <c r="A148" s="42"/>
      <c r="B148" s="6"/>
      <c r="C148" s="254"/>
      <c r="D148" s="169" t="s">
        <v>180</v>
      </c>
      <c r="E148" s="170"/>
      <c r="F148" s="106"/>
      <c r="G148" s="106"/>
      <c r="H148" s="107"/>
      <c r="I148" s="69"/>
      <c r="J148" s="69"/>
      <c r="K148" s="69"/>
      <c r="L148" s="71"/>
      <c r="M148" s="69"/>
      <c r="N148" s="69"/>
      <c r="O148" s="60"/>
      <c r="P148" s="71"/>
      <c r="Q148" s="60"/>
      <c r="R148" s="60"/>
      <c r="S148" s="60"/>
      <c r="T148" s="138"/>
      <c r="U148" s="60"/>
      <c r="V148" s="60"/>
      <c r="W148" s="60"/>
      <c r="X148" s="138"/>
      <c r="Y148" s="60"/>
      <c r="Z148" s="60"/>
      <c r="AA148" s="60"/>
      <c r="AB148" s="138"/>
      <c r="AC148" s="60"/>
      <c r="AD148" s="69"/>
      <c r="AF148" s="37"/>
      <c r="AH148" s="66"/>
      <c r="AJ148" s="273">
        <v>4270</v>
      </c>
      <c r="AK148" s="112"/>
      <c r="AL148" s="111" t="s">
        <v>126</v>
      </c>
      <c r="AM148" s="275">
        <v>5</v>
      </c>
      <c r="AQ148" s="48"/>
      <c r="AU148" s="48"/>
      <c r="AY148" s="48"/>
      <c r="BC148" s="48"/>
    </row>
    <row r="149" spans="1:55" outlineLevel="1" x14ac:dyDescent="0.35">
      <c r="A149" s="42"/>
      <c r="B149" s="6"/>
      <c r="C149" s="255"/>
      <c r="D149" s="126" t="s">
        <v>58</v>
      </c>
      <c r="E149" s="171">
        <v>350</v>
      </c>
      <c r="F149" s="173"/>
      <c r="G149" s="173">
        <v>1</v>
      </c>
      <c r="H149" s="174">
        <v>0</v>
      </c>
      <c r="I149" s="69"/>
      <c r="J149" s="115">
        <f>E149*G149*H149</f>
        <v>0</v>
      </c>
      <c r="K149" s="115"/>
      <c r="L149" s="115">
        <v>0</v>
      </c>
      <c r="M149" s="115"/>
      <c r="N149" s="115">
        <f>J149*(1+$AK$14)</f>
        <v>0</v>
      </c>
      <c r="O149" s="140"/>
      <c r="P149" s="115">
        <v>0</v>
      </c>
      <c r="Q149" s="140"/>
      <c r="R149" s="115">
        <f>N149*(1+$AK$14)</f>
        <v>0</v>
      </c>
      <c r="S149" s="140"/>
      <c r="T149" s="115">
        <v>0</v>
      </c>
      <c r="U149" s="140"/>
      <c r="V149" s="115">
        <f>R149*(1+$AK$14)</f>
        <v>0</v>
      </c>
      <c r="W149" s="140"/>
      <c r="X149" s="115">
        <v>0</v>
      </c>
      <c r="Y149" s="140"/>
      <c r="Z149" s="115">
        <v>0</v>
      </c>
      <c r="AA149" s="140"/>
      <c r="AB149" s="115">
        <v>0</v>
      </c>
      <c r="AC149" s="140"/>
      <c r="AD149" s="115">
        <f t="shared" ref="AD149:AD153" si="21">J149+N149+R149+V149</f>
        <v>0</v>
      </c>
      <c r="AF149" s="70">
        <f>L149+P149+T149+X149+AB149</f>
        <v>0</v>
      </c>
      <c r="AH149" s="66" t="s">
        <v>168</v>
      </c>
      <c r="AJ149" s="273">
        <v>5124</v>
      </c>
      <c r="AK149" s="112"/>
      <c r="AL149" s="111" t="s">
        <v>126</v>
      </c>
      <c r="AM149" s="275">
        <v>6</v>
      </c>
      <c r="AQ149" s="48"/>
      <c r="AU149" s="48"/>
      <c r="AY149" s="48"/>
      <c r="BC149" s="48"/>
    </row>
    <row r="150" spans="1:55" outlineLevel="1" x14ac:dyDescent="0.35">
      <c r="A150" s="42"/>
      <c r="B150" s="6"/>
      <c r="C150" s="255"/>
      <c r="D150" s="126" t="s">
        <v>62</v>
      </c>
      <c r="E150" s="171">
        <v>60</v>
      </c>
      <c r="F150" s="173">
        <v>70</v>
      </c>
      <c r="G150" s="173">
        <v>1</v>
      </c>
      <c r="H150" s="174">
        <v>0</v>
      </c>
      <c r="I150" s="69"/>
      <c r="J150" s="115">
        <f>E150*F150*G150*H150</f>
        <v>0</v>
      </c>
      <c r="K150" s="115"/>
      <c r="L150" s="115">
        <v>0</v>
      </c>
      <c r="M150" s="115"/>
      <c r="N150" s="115">
        <f t="shared" ref="N150:N152" si="22">J150*(1+$AK$14)</f>
        <v>0</v>
      </c>
      <c r="O150" s="140"/>
      <c r="P150" s="115">
        <v>0</v>
      </c>
      <c r="Q150" s="140"/>
      <c r="R150" s="115">
        <f t="shared" ref="R150:R152" si="23">N150*(1+$AK$14)</f>
        <v>0</v>
      </c>
      <c r="S150" s="140"/>
      <c r="T150" s="115">
        <v>0</v>
      </c>
      <c r="U150" s="140"/>
      <c r="V150" s="115">
        <f t="shared" ref="V150:V152" si="24">R150*(1+$AK$14)</f>
        <v>0</v>
      </c>
      <c r="W150" s="140"/>
      <c r="X150" s="115">
        <v>0</v>
      </c>
      <c r="Y150" s="140"/>
      <c r="Z150" s="115">
        <v>0</v>
      </c>
      <c r="AA150" s="140"/>
      <c r="AB150" s="115">
        <v>0</v>
      </c>
      <c r="AC150" s="140"/>
      <c r="AD150" s="115">
        <f t="shared" si="21"/>
        <v>0</v>
      </c>
      <c r="AE150" s="69"/>
      <c r="AF150" s="70">
        <f>L150+P150+T150+X150+AB150</f>
        <v>0</v>
      </c>
      <c r="AH150" s="66"/>
      <c r="AJ150" s="273">
        <v>5978</v>
      </c>
      <c r="AK150" s="112"/>
      <c r="AL150" s="111" t="s">
        <v>126</v>
      </c>
      <c r="AM150" s="275">
        <v>7</v>
      </c>
      <c r="AQ150" s="48"/>
      <c r="AU150" s="48"/>
      <c r="AY150" s="48"/>
      <c r="BC150" s="48"/>
    </row>
    <row r="151" spans="1:55" outlineLevel="1" x14ac:dyDescent="0.35">
      <c r="A151" s="42"/>
      <c r="B151" s="6"/>
      <c r="C151" s="255"/>
      <c r="D151" s="126" t="s">
        <v>59</v>
      </c>
      <c r="E151" s="171">
        <v>50</v>
      </c>
      <c r="F151" s="173">
        <v>70</v>
      </c>
      <c r="G151" s="173">
        <v>1</v>
      </c>
      <c r="H151" s="174">
        <v>0</v>
      </c>
      <c r="I151" s="69"/>
      <c r="J151" s="115">
        <f>E151*F151*G151*H151</f>
        <v>0</v>
      </c>
      <c r="K151" s="115"/>
      <c r="L151" s="115">
        <v>0</v>
      </c>
      <c r="M151" s="115"/>
      <c r="N151" s="115">
        <f t="shared" si="22"/>
        <v>0</v>
      </c>
      <c r="O151" s="140"/>
      <c r="P151" s="115">
        <v>0</v>
      </c>
      <c r="Q151" s="140"/>
      <c r="R151" s="115">
        <f t="shared" si="23"/>
        <v>0</v>
      </c>
      <c r="S151" s="140"/>
      <c r="T151" s="115">
        <v>0</v>
      </c>
      <c r="U151" s="140"/>
      <c r="V151" s="115">
        <f t="shared" si="24"/>
        <v>0</v>
      </c>
      <c r="W151" s="140"/>
      <c r="X151" s="115">
        <v>0</v>
      </c>
      <c r="Y151" s="140"/>
      <c r="Z151" s="115">
        <v>0</v>
      </c>
      <c r="AA151" s="140"/>
      <c r="AB151" s="115">
        <v>0</v>
      </c>
      <c r="AC151" s="140"/>
      <c r="AD151" s="115">
        <f t="shared" si="21"/>
        <v>0</v>
      </c>
      <c r="AE151" s="69"/>
      <c r="AF151" s="70">
        <f>L151+P151+T151+X151+AB151</f>
        <v>0</v>
      </c>
      <c r="AH151" s="66"/>
      <c r="AJ151" s="273">
        <v>6832</v>
      </c>
      <c r="AK151" s="112"/>
      <c r="AL151" s="111" t="s">
        <v>126</v>
      </c>
      <c r="AM151" s="275">
        <v>8</v>
      </c>
      <c r="AQ151" s="48"/>
      <c r="AU151" s="48"/>
      <c r="AY151" s="48"/>
      <c r="BC151" s="48"/>
    </row>
    <row r="152" spans="1:55" outlineLevel="1" x14ac:dyDescent="0.35">
      <c r="A152" s="42"/>
      <c r="B152" s="6"/>
      <c r="C152" s="255"/>
      <c r="D152" s="127" t="s">
        <v>63</v>
      </c>
      <c r="E152" s="172">
        <v>100</v>
      </c>
      <c r="F152" s="175"/>
      <c r="G152" s="175">
        <v>1</v>
      </c>
      <c r="H152" s="176">
        <v>0</v>
      </c>
      <c r="I152" s="69"/>
      <c r="J152" s="115">
        <f>E152*G152*H152</f>
        <v>0</v>
      </c>
      <c r="K152" s="115"/>
      <c r="L152" s="115"/>
      <c r="M152" s="115"/>
      <c r="N152" s="115">
        <f t="shared" si="22"/>
        <v>0</v>
      </c>
      <c r="O152" s="140"/>
      <c r="P152" s="115"/>
      <c r="Q152" s="140"/>
      <c r="R152" s="115">
        <f t="shared" si="23"/>
        <v>0</v>
      </c>
      <c r="S152" s="140"/>
      <c r="T152" s="115">
        <v>0</v>
      </c>
      <c r="U152" s="140"/>
      <c r="V152" s="115">
        <f t="shared" si="24"/>
        <v>0</v>
      </c>
      <c r="W152" s="140"/>
      <c r="X152" s="115"/>
      <c r="Y152" s="140"/>
      <c r="Z152" s="115"/>
      <c r="AA152" s="140"/>
      <c r="AB152" s="115"/>
      <c r="AC152" s="140"/>
      <c r="AD152" s="115">
        <f t="shared" si="21"/>
        <v>0</v>
      </c>
      <c r="AE152" s="69"/>
      <c r="AF152" s="70"/>
      <c r="AH152" s="66"/>
      <c r="AJ152" s="276">
        <v>7686</v>
      </c>
      <c r="AK152" s="277"/>
      <c r="AL152" s="278" t="s">
        <v>126</v>
      </c>
      <c r="AM152" s="279" t="s">
        <v>129</v>
      </c>
      <c r="AQ152" s="48"/>
      <c r="AU152" s="48"/>
      <c r="AY152" s="48"/>
      <c r="BC152" s="48"/>
    </row>
    <row r="153" spans="1:55" outlineLevel="1" x14ac:dyDescent="0.35">
      <c r="A153" s="42"/>
      <c r="B153" s="6"/>
      <c r="C153" s="9"/>
      <c r="D153" s="262"/>
      <c r="E153" s="263"/>
      <c r="F153" s="264"/>
      <c r="G153" s="264"/>
      <c r="H153" s="265" t="s">
        <v>149</v>
      </c>
      <c r="I153" s="69"/>
      <c r="J153" s="266">
        <f>J149+J150+J151+J152</f>
        <v>0</v>
      </c>
      <c r="K153" s="115"/>
      <c r="L153" s="115">
        <v>0</v>
      </c>
      <c r="M153" s="115"/>
      <c r="N153" s="266">
        <f>N149+N150+N151+N152</f>
        <v>0</v>
      </c>
      <c r="O153" s="140"/>
      <c r="P153" s="115">
        <v>0</v>
      </c>
      <c r="Q153" s="140"/>
      <c r="R153" s="266">
        <f>R149+R150+R151+R152</f>
        <v>0</v>
      </c>
      <c r="S153" s="140"/>
      <c r="T153" s="115">
        <v>0</v>
      </c>
      <c r="U153" s="140"/>
      <c r="V153" s="266">
        <f>V149+V150+V151+V152</f>
        <v>0</v>
      </c>
      <c r="W153" s="140"/>
      <c r="X153" s="115">
        <v>0</v>
      </c>
      <c r="Y153" s="140"/>
      <c r="Z153" s="115">
        <v>0</v>
      </c>
      <c r="AA153" s="140"/>
      <c r="AB153" s="115">
        <v>0</v>
      </c>
      <c r="AC153" s="140"/>
      <c r="AD153" s="266">
        <f t="shared" si="21"/>
        <v>0</v>
      </c>
      <c r="AE153" s="69"/>
      <c r="AF153" s="70">
        <f>L153+P153+T153+X153+AB153</f>
        <v>0</v>
      </c>
      <c r="AH153" s="66"/>
      <c r="AM153" s="48"/>
      <c r="AQ153" s="48"/>
      <c r="AU153" s="48"/>
      <c r="AY153" s="48"/>
      <c r="BC153" s="48"/>
    </row>
    <row r="154" spans="1:55" outlineLevel="1" x14ac:dyDescent="0.35">
      <c r="A154" s="42"/>
      <c r="B154" s="6"/>
      <c r="C154" s="9"/>
      <c r="D154" s="108" t="s">
        <v>150</v>
      </c>
      <c r="E154" s="109"/>
      <c r="F154" s="110"/>
      <c r="G154" s="110"/>
      <c r="H154" s="110"/>
      <c r="I154" s="69"/>
      <c r="J154" s="179">
        <v>0</v>
      </c>
      <c r="K154" s="179"/>
      <c r="L154" s="179"/>
      <c r="M154" s="179"/>
      <c r="N154" s="179">
        <v>0</v>
      </c>
      <c r="O154" s="177"/>
      <c r="P154" s="179"/>
      <c r="Q154" s="177"/>
      <c r="R154" s="179">
        <v>0</v>
      </c>
      <c r="S154" s="177"/>
      <c r="T154" s="179"/>
      <c r="U154" s="177"/>
      <c r="V154" s="179">
        <v>0</v>
      </c>
      <c r="W154" s="177"/>
      <c r="X154" s="179"/>
      <c r="Y154" s="177"/>
      <c r="Z154" s="179"/>
      <c r="AA154" s="177"/>
      <c r="AB154" s="179"/>
      <c r="AC154" s="177"/>
      <c r="AD154" s="179">
        <f>J154+N154+R154+V154</f>
        <v>0</v>
      </c>
      <c r="AE154" s="69"/>
      <c r="AF154" s="70"/>
      <c r="AM154" s="48"/>
      <c r="AQ154" s="48"/>
      <c r="AU154" s="48"/>
      <c r="AY154" s="48"/>
      <c r="BC154" s="48"/>
    </row>
    <row r="155" spans="1:55" hidden="1" outlineLevel="1" x14ac:dyDescent="0.35">
      <c r="A155" s="42"/>
      <c r="B155" s="6"/>
      <c r="C155" s="9"/>
      <c r="D155" s="108"/>
      <c r="E155" s="109"/>
      <c r="F155" s="110"/>
      <c r="G155" s="110"/>
      <c r="H155" s="110"/>
      <c r="I155" s="69"/>
      <c r="J155" s="115"/>
      <c r="K155" s="120"/>
      <c r="L155" s="120"/>
      <c r="M155" s="120"/>
      <c r="N155" s="115"/>
      <c r="O155" s="95"/>
      <c r="P155" s="120"/>
      <c r="Q155" s="95"/>
      <c r="R155" s="115"/>
      <c r="S155" s="60"/>
      <c r="T155" s="71"/>
      <c r="U155" s="60"/>
      <c r="V155" s="115"/>
      <c r="W155" s="60"/>
      <c r="X155" s="71"/>
      <c r="Y155" s="60"/>
      <c r="Z155" s="69"/>
      <c r="AA155" s="60"/>
      <c r="AB155" s="71"/>
      <c r="AC155" s="60"/>
      <c r="AD155" s="115"/>
      <c r="AE155" s="69"/>
      <c r="AF155" s="70"/>
      <c r="AM155" s="48"/>
      <c r="AQ155" s="48"/>
      <c r="AU155" s="48"/>
      <c r="AY155" s="48"/>
      <c r="BC155" s="48"/>
    </row>
    <row r="156" spans="1:55" ht="12.75" customHeight="1" x14ac:dyDescent="0.35">
      <c r="A156" s="42"/>
      <c r="B156" s="6"/>
      <c r="C156" s="108"/>
      <c r="D156" s="108"/>
      <c r="E156" s="108"/>
      <c r="F156" s="60"/>
      <c r="G156" s="60"/>
      <c r="H156" s="183" t="s">
        <v>131</v>
      </c>
      <c r="I156" s="19"/>
      <c r="J156" s="184">
        <f>J153+J154</f>
        <v>0</v>
      </c>
      <c r="K156" s="185"/>
      <c r="L156" s="186"/>
      <c r="M156" s="185"/>
      <c r="N156" s="184">
        <f>N153+N154</f>
        <v>0</v>
      </c>
      <c r="O156" s="187"/>
      <c r="P156" s="188"/>
      <c r="Q156" s="187"/>
      <c r="R156" s="184">
        <f>R153+R154</f>
        <v>0</v>
      </c>
      <c r="S156" s="189"/>
      <c r="T156" s="190"/>
      <c r="U156" s="189"/>
      <c r="V156" s="191">
        <f>V153+V154</f>
        <v>0</v>
      </c>
      <c r="W156" s="189"/>
      <c r="X156" s="190"/>
      <c r="Y156" s="189"/>
      <c r="Z156" s="191"/>
      <c r="AA156" s="189"/>
      <c r="AB156" s="190"/>
      <c r="AC156" s="189"/>
      <c r="AD156" s="191">
        <f>J156+N156+R156+V156</f>
        <v>0</v>
      </c>
      <c r="AF156" s="38"/>
      <c r="AM156" s="48"/>
      <c r="AQ156" s="48"/>
      <c r="AU156" s="48"/>
      <c r="AY156" s="48"/>
      <c r="BC156" s="48"/>
    </row>
    <row r="157" spans="1:55" x14ac:dyDescent="0.35">
      <c r="A157" s="42"/>
      <c r="B157" s="6"/>
      <c r="C157" s="237"/>
      <c r="D157" s="149"/>
      <c r="E157" s="108"/>
      <c r="F157" s="60"/>
      <c r="G157" s="60"/>
      <c r="H157" s="260" t="s">
        <v>147</v>
      </c>
      <c r="I157" s="116"/>
      <c r="J157" s="124">
        <v>8000</v>
      </c>
      <c r="K157" s="124"/>
      <c r="L157" s="124" t="e">
        <f>#REF!+#REF!</f>
        <v>#REF!</v>
      </c>
      <c r="M157" s="124"/>
      <c r="N157" s="124">
        <v>8000</v>
      </c>
      <c r="O157" s="125"/>
      <c r="P157" s="124" t="e">
        <f>#REF!+#REF!</f>
        <v>#REF!</v>
      </c>
      <c r="Q157" s="125"/>
      <c r="R157" s="124">
        <v>8000</v>
      </c>
      <c r="S157" s="118"/>
      <c r="T157" s="117" t="e">
        <f>#REF!+#REF!</f>
        <v>#REF!</v>
      </c>
      <c r="U157" s="118"/>
      <c r="V157" s="116">
        <v>8000</v>
      </c>
      <c r="W157" s="118"/>
      <c r="X157" s="117" t="e">
        <f>#REF!+#REF!</f>
        <v>#REF!</v>
      </c>
      <c r="Y157" s="118"/>
      <c r="Z157" s="116" t="e">
        <f>#REF!+#REF!</f>
        <v>#REF!</v>
      </c>
      <c r="AA157" s="118"/>
      <c r="AB157" s="117" t="e">
        <f>#REF!+#REF!</f>
        <v>#REF!</v>
      </c>
      <c r="AC157" s="118"/>
      <c r="AD157" s="116">
        <f>J157+N157+R157+V157</f>
        <v>32000</v>
      </c>
      <c r="AE157" s="69"/>
      <c r="AF157" s="70" t="e">
        <f>L157+P157+T157+X157+AB157</f>
        <v>#REF!</v>
      </c>
      <c r="AH157" s="246"/>
      <c r="AM157" s="48"/>
      <c r="AQ157" s="48"/>
      <c r="AU157" s="48"/>
      <c r="AY157" s="48"/>
      <c r="BC157" s="48"/>
    </row>
    <row r="158" spans="1:55" x14ac:dyDescent="0.35">
      <c r="A158" s="42"/>
      <c r="C158" s="139" t="s">
        <v>148</v>
      </c>
      <c r="D158" s="139"/>
      <c r="E158" s="108"/>
      <c r="F158" s="60"/>
      <c r="G158" s="60"/>
      <c r="H158" s="160"/>
      <c r="I158" s="69"/>
      <c r="J158" s="69"/>
      <c r="K158" s="69"/>
      <c r="L158" s="71"/>
      <c r="M158" s="69"/>
      <c r="N158" s="69"/>
      <c r="O158" s="69"/>
      <c r="P158" s="71"/>
      <c r="Q158" s="60"/>
      <c r="R158" s="69"/>
      <c r="S158" s="69"/>
      <c r="T158" s="71"/>
      <c r="U158" s="60"/>
      <c r="V158" s="69"/>
      <c r="W158" s="69"/>
      <c r="X158" s="71"/>
      <c r="Y158" s="60"/>
      <c r="Z158" s="69"/>
      <c r="AA158" s="69"/>
      <c r="AB158" s="71"/>
      <c r="AC158" s="60"/>
      <c r="AD158" s="69"/>
      <c r="AE158" s="69"/>
      <c r="AF158" s="70"/>
      <c r="AH158" s="66"/>
      <c r="AJ158" s="85"/>
      <c r="AK158" s="129"/>
      <c r="AL158" s="134"/>
      <c r="AM158" s="134"/>
    </row>
    <row r="159" spans="1:55" x14ac:dyDescent="0.35">
      <c r="A159" s="42"/>
      <c r="C159" s="232" t="s">
        <v>158</v>
      </c>
      <c r="D159" s="139"/>
      <c r="E159" s="108"/>
      <c r="F159" s="60"/>
      <c r="G159" s="60"/>
      <c r="H159" s="160"/>
      <c r="I159" s="69"/>
      <c r="J159" s="69"/>
      <c r="K159" s="69"/>
      <c r="L159" s="71"/>
      <c r="M159" s="69"/>
      <c r="N159" s="69"/>
      <c r="O159" s="69"/>
      <c r="P159" s="71"/>
      <c r="Q159" s="60"/>
      <c r="R159" s="69"/>
      <c r="S159" s="69"/>
      <c r="T159" s="71"/>
      <c r="U159" s="60"/>
      <c r="V159" s="69"/>
      <c r="W159" s="69"/>
      <c r="X159" s="71"/>
      <c r="Y159" s="60"/>
      <c r="Z159" s="69"/>
      <c r="AA159" s="69"/>
      <c r="AB159" s="71"/>
      <c r="AC159" s="60"/>
      <c r="AD159" s="69"/>
      <c r="AE159" s="69"/>
      <c r="AF159" s="70"/>
      <c r="AH159" s="66"/>
      <c r="AJ159" s="85"/>
      <c r="AK159" s="129"/>
      <c r="AL159" s="134"/>
      <c r="AM159" s="134"/>
    </row>
    <row r="160" spans="1:55" x14ac:dyDescent="0.35">
      <c r="A160" s="42"/>
      <c r="C160" s="232"/>
      <c r="D160" s="139"/>
      <c r="E160" s="108"/>
      <c r="F160" s="151" t="s">
        <v>123</v>
      </c>
      <c r="G160" s="60"/>
      <c r="H160" s="41" t="s">
        <v>117</v>
      </c>
      <c r="I160" s="69"/>
      <c r="J160" s="69"/>
      <c r="K160" s="69"/>
      <c r="L160" s="71"/>
      <c r="M160" s="69"/>
      <c r="N160" s="69"/>
      <c r="O160" s="69"/>
      <c r="P160" s="71"/>
      <c r="Q160" s="60"/>
      <c r="R160" s="69"/>
      <c r="S160" s="69"/>
      <c r="T160" s="71"/>
      <c r="U160" s="60"/>
      <c r="V160" s="69"/>
      <c r="W160" s="69"/>
      <c r="X160" s="71"/>
      <c r="Y160" s="60"/>
      <c r="Z160" s="69"/>
      <c r="AA160" s="69"/>
      <c r="AB160" s="71"/>
      <c r="AC160" s="60"/>
      <c r="AD160" s="69"/>
      <c r="AE160" s="69"/>
      <c r="AF160" s="70"/>
      <c r="AH160" s="66"/>
      <c r="AJ160" s="85"/>
      <c r="AK160" s="129"/>
      <c r="AL160" s="134"/>
      <c r="AM160" s="134"/>
    </row>
    <row r="161" spans="1:55" x14ac:dyDescent="0.35">
      <c r="A161" s="42"/>
      <c r="C161" s="108"/>
      <c r="D161" s="73" t="s">
        <v>178</v>
      </c>
      <c r="E161" s="233"/>
      <c r="F161" s="171">
        <v>1874</v>
      </c>
      <c r="G161" s="177"/>
      <c r="H161" s="173">
        <v>0</v>
      </c>
      <c r="I161" s="69"/>
      <c r="J161" s="115">
        <f>F161*H161*1.03</f>
        <v>0</v>
      </c>
      <c r="K161" s="115"/>
      <c r="L161" s="115"/>
      <c r="M161" s="115"/>
      <c r="N161" s="115">
        <f>J161*(1+AK14)</f>
        <v>0</v>
      </c>
      <c r="O161" s="115"/>
      <c r="P161" s="115"/>
      <c r="Q161" s="140"/>
      <c r="R161" s="115">
        <f>N161*(1+AK14)</f>
        <v>0</v>
      </c>
      <c r="S161" s="115"/>
      <c r="T161" s="115"/>
      <c r="U161" s="140"/>
      <c r="V161" s="115">
        <f>R161*(1+AK14)</f>
        <v>0</v>
      </c>
      <c r="W161" s="115"/>
      <c r="X161" s="115"/>
      <c r="Y161" s="140"/>
      <c r="Z161" s="115"/>
      <c r="AA161" s="115"/>
      <c r="AB161" s="115"/>
      <c r="AC161" s="140"/>
      <c r="AD161" s="115">
        <f t="shared" ref="AD161:AD163" si="25">J161+N161+R161+V161</f>
        <v>0</v>
      </c>
      <c r="AE161" s="69"/>
      <c r="AF161" s="70"/>
      <c r="AH161" s="66" t="s">
        <v>176</v>
      </c>
      <c r="AJ161" s="85"/>
      <c r="AK161" s="129"/>
      <c r="AL161" s="134"/>
      <c r="AM161" s="134"/>
    </row>
    <row r="162" spans="1:55" ht="11.25" customHeight="1" x14ac:dyDescent="0.35">
      <c r="A162" s="42"/>
      <c r="C162" s="108"/>
      <c r="D162" s="73"/>
      <c r="E162" s="73"/>
      <c r="F162" s="95"/>
      <c r="G162" s="60"/>
      <c r="H162" s="183" t="s">
        <v>131</v>
      </c>
      <c r="I162" s="69"/>
      <c r="J162" s="194">
        <f>J161</f>
        <v>0</v>
      </c>
      <c r="K162" s="194"/>
      <c r="L162" s="194"/>
      <c r="M162" s="194"/>
      <c r="N162" s="194">
        <f>N161</f>
        <v>0</v>
      </c>
      <c r="O162" s="194"/>
      <c r="P162" s="194"/>
      <c r="Q162" s="195"/>
      <c r="R162" s="194">
        <f>R161</f>
        <v>0</v>
      </c>
      <c r="S162" s="194"/>
      <c r="T162" s="194"/>
      <c r="U162" s="195"/>
      <c r="V162" s="194">
        <f>V161</f>
        <v>0</v>
      </c>
      <c r="W162" s="194"/>
      <c r="X162" s="194"/>
      <c r="Y162" s="195"/>
      <c r="Z162" s="194"/>
      <c r="AA162" s="194"/>
      <c r="AB162" s="194"/>
      <c r="AC162" s="195"/>
      <c r="AD162" s="194">
        <f t="shared" si="25"/>
        <v>0</v>
      </c>
      <c r="AE162" s="69"/>
      <c r="AF162" s="70"/>
      <c r="AH162" s="248"/>
      <c r="AJ162" s="85"/>
      <c r="AK162" s="129"/>
      <c r="AL162" s="134"/>
      <c r="AM162" s="134"/>
    </row>
    <row r="163" spans="1:55" x14ac:dyDescent="0.35">
      <c r="A163" s="42"/>
      <c r="C163" s="108"/>
      <c r="D163" s="108"/>
      <c r="E163" s="108"/>
      <c r="F163" s="60"/>
      <c r="G163" s="60"/>
      <c r="H163" s="261" t="s">
        <v>155</v>
      </c>
      <c r="I163" s="116"/>
      <c r="J163" s="116">
        <v>3000</v>
      </c>
      <c r="K163" s="116"/>
      <c r="L163" s="117"/>
      <c r="M163" s="116"/>
      <c r="N163" s="116">
        <v>3000</v>
      </c>
      <c r="O163" s="118"/>
      <c r="P163" s="117"/>
      <c r="Q163" s="118"/>
      <c r="R163" s="118">
        <v>3000</v>
      </c>
      <c r="S163" s="118"/>
      <c r="T163" s="161"/>
      <c r="U163" s="118"/>
      <c r="V163" s="118">
        <v>3000</v>
      </c>
      <c r="W163" s="118"/>
      <c r="X163" s="161"/>
      <c r="Y163" s="118"/>
      <c r="Z163" s="118"/>
      <c r="AA163" s="118"/>
      <c r="AB163" s="161"/>
      <c r="AC163" s="118"/>
      <c r="AD163" s="116">
        <f t="shared" si="25"/>
        <v>12000</v>
      </c>
      <c r="AF163" s="37"/>
      <c r="AH163" s="246" t="s">
        <v>140</v>
      </c>
      <c r="AJ163" s="85"/>
      <c r="AK163" s="44"/>
      <c r="AL163" s="134"/>
      <c r="AM163" s="134"/>
    </row>
    <row r="164" spans="1:55" x14ac:dyDescent="0.35">
      <c r="A164" s="42"/>
      <c r="C164" s="139" t="s">
        <v>153</v>
      </c>
      <c r="D164" s="108"/>
      <c r="E164" s="108"/>
      <c r="F164" s="60"/>
      <c r="G164" s="60"/>
      <c r="H164" s="40"/>
      <c r="I164" s="69"/>
      <c r="J164" s="69"/>
      <c r="K164" s="69"/>
      <c r="L164" s="71"/>
      <c r="M164" s="69"/>
      <c r="N164" s="69"/>
      <c r="O164" s="60"/>
      <c r="P164" s="71"/>
      <c r="Q164" s="60"/>
      <c r="R164" s="60"/>
      <c r="S164" s="60"/>
      <c r="T164" s="138"/>
      <c r="U164" s="60"/>
      <c r="V164" s="60"/>
      <c r="W164" s="60"/>
      <c r="X164" s="138"/>
      <c r="Y164" s="60"/>
      <c r="Z164" s="60"/>
      <c r="AA164" s="60"/>
      <c r="AB164" s="138"/>
      <c r="AC164" s="60"/>
      <c r="AD164" s="69"/>
      <c r="AF164" s="37"/>
      <c r="AH164" s="246"/>
      <c r="AJ164" s="85"/>
      <c r="AK164" s="44"/>
      <c r="AL164" s="134"/>
      <c r="AM164" s="134"/>
    </row>
    <row r="165" spans="1:55" x14ac:dyDescent="0.35">
      <c r="A165" s="42"/>
      <c r="C165" s="232" t="s">
        <v>157</v>
      </c>
      <c r="D165" s="108"/>
      <c r="E165" s="108"/>
      <c r="F165" s="60"/>
      <c r="G165" s="60"/>
      <c r="H165" s="40"/>
      <c r="I165" s="69"/>
      <c r="J165" s="69"/>
      <c r="K165" s="69"/>
      <c r="L165" s="71"/>
      <c r="M165" s="69"/>
      <c r="N165" s="69"/>
      <c r="O165" s="60"/>
      <c r="P165" s="71"/>
      <c r="Q165" s="60"/>
      <c r="R165" s="60"/>
      <c r="S165" s="60"/>
      <c r="T165" s="138"/>
      <c r="U165" s="60"/>
      <c r="V165" s="60"/>
      <c r="W165" s="60"/>
      <c r="X165" s="138"/>
      <c r="Y165" s="60"/>
      <c r="Z165" s="60"/>
      <c r="AA165" s="60"/>
      <c r="AB165" s="138"/>
      <c r="AC165" s="60"/>
      <c r="AD165" s="69"/>
      <c r="AF165" s="37"/>
      <c r="AH165" s="246"/>
      <c r="AJ165" s="85"/>
      <c r="AK165" s="44"/>
      <c r="AL165" s="134"/>
      <c r="AM165" s="134"/>
    </row>
    <row r="166" spans="1:55" outlineLevel="1" x14ac:dyDescent="0.35">
      <c r="A166" s="42"/>
      <c r="B166" s="6"/>
      <c r="C166" s="139"/>
      <c r="D166" s="68"/>
      <c r="E166" s="109" t="s">
        <v>56</v>
      </c>
      <c r="F166" s="110" t="s">
        <v>54</v>
      </c>
      <c r="G166" s="110" t="s">
        <v>61</v>
      </c>
      <c r="H166" s="110" t="s">
        <v>55</v>
      </c>
      <c r="I166" s="69"/>
      <c r="J166" s="69"/>
      <c r="K166" s="69"/>
      <c r="L166" s="71"/>
      <c r="M166" s="69"/>
      <c r="N166" s="69"/>
      <c r="O166" s="60"/>
      <c r="P166" s="71"/>
      <c r="Q166" s="60"/>
      <c r="R166" s="60"/>
      <c r="S166" s="60"/>
      <c r="T166" s="138"/>
      <c r="U166" s="60"/>
      <c r="V166" s="60"/>
      <c r="W166" s="60"/>
      <c r="X166" s="138"/>
      <c r="Y166" s="60"/>
      <c r="Z166" s="60"/>
      <c r="AA166" s="60"/>
      <c r="AB166" s="138"/>
      <c r="AC166" s="60"/>
      <c r="AD166" s="69"/>
      <c r="AE166" s="69"/>
      <c r="AF166" s="70"/>
      <c r="AJ166" s="273">
        <v>3416</v>
      </c>
      <c r="AK166" s="112"/>
      <c r="AL166" s="159" t="s">
        <v>126</v>
      </c>
      <c r="AM166" s="274">
        <v>4</v>
      </c>
      <c r="AN166" s="66"/>
      <c r="AO166" s="66"/>
      <c r="AQ166" s="48"/>
      <c r="AU166" s="48"/>
      <c r="AY166" s="48"/>
      <c r="BC166" s="48"/>
    </row>
    <row r="167" spans="1:55" outlineLevel="1" x14ac:dyDescent="0.35">
      <c r="A167" s="42"/>
      <c r="B167" s="6"/>
      <c r="C167" s="254"/>
      <c r="D167" s="169" t="s">
        <v>167</v>
      </c>
      <c r="E167" s="170"/>
      <c r="F167" s="106"/>
      <c r="G167" s="106"/>
      <c r="H167" s="107"/>
      <c r="I167" s="69"/>
      <c r="J167" s="69"/>
      <c r="K167" s="69"/>
      <c r="L167" s="71"/>
      <c r="M167" s="69"/>
      <c r="N167" s="69"/>
      <c r="O167" s="60"/>
      <c r="P167" s="71"/>
      <c r="Q167" s="60"/>
      <c r="R167" s="60"/>
      <c r="S167" s="60"/>
      <c r="T167" s="138"/>
      <c r="U167" s="60"/>
      <c r="V167" s="60"/>
      <c r="W167" s="60"/>
      <c r="X167" s="138"/>
      <c r="Y167" s="60"/>
      <c r="Z167" s="60"/>
      <c r="AA167" s="60"/>
      <c r="AB167" s="138"/>
      <c r="AC167" s="60"/>
      <c r="AD167" s="69"/>
      <c r="AF167" s="37"/>
      <c r="AH167" s="66"/>
      <c r="AJ167" s="273">
        <v>4270</v>
      </c>
      <c r="AK167" s="112"/>
      <c r="AL167" s="111" t="s">
        <v>126</v>
      </c>
      <c r="AM167" s="275">
        <v>5</v>
      </c>
      <c r="AQ167" s="48"/>
      <c r="AU167" s="48"/>
      <c r="AY167" s="48"/>
      <c r="BC167" s="48"/>
    </row>
    <row r="168" spans="1:55" outlineLevel="1" x14ac:dyDescent="0.35">
      <c r="A168" s="42"/>
      <c r="B168" s="6"/>
      <c r="C168" s="255"/>
      <c r="D168" s="126" t="s">
        <v>58</v>
      </c>
      <c r="E168" s="171">
        <v>400</v>
      </c>
      <c r="F168" s="173"/>
      <c r="G168" s="173">
        <v>1</v>
      </c>
      <c r="H168" s="174">
        <v>0</v>
      </c>
      <c r="I168" s="69"/>
      <c r="J168" s="115">
        <f>E168*G168*H168</f>
        <v>0</v>
      </c>
      <c r="K168" s="115"/>
      <c r="L168" s="115">
        <v>0</v>
      </c>
      <c r="M168" s="115"/>
      <c r="N168" s="115">
        <f t="shared" ref="N168:N171" si="26">J168*(1+$AK$14)</f>
        <v>0</v>
      </c>
      <c r="O168" s="140"/>
      <c r="P168" s="115">
        <v>0</v>
      </c>
      <c r="Q168" s="140"/>
      <c r="R168" s="115">
        <f t="shared" ref="R168:R171" si="27">N168*(1+$AK$14)</f>
        <v>0</v>
      </c>
      <c r="S168" s="140"/>
      <c r="T168" s="115">
        <v>0</v>
      </c>
      <c r="U168" s="140"/>
      <c r="V168" s="115">
        <f t="shared" ref="V168:V171" si="28">R168*(1+$AK$14)</f>
        <v>0</v>
      </c>
      <c r="W168" s="140"/>
      <c r="X168" s="115">
        <v>0</v>
      </c>
      <c r="Y168" s="140"/>
      <c r="Z168" s="115">
        <v>0</v>
      </c>
      <c r="AA168" s="140"/>
      <c r="AB168" s="115">
        <v>0</v>
      </c>
      <c r="AC168" s="140"/>
      <c r="AD168" s="115">
        <f t="shared" ref="AD168:AD172" si="29">J168+N168+R168+V168</f>
        <v>0</v>
      </c>
      <c r="AF168" s="70">
        <f>L168+P168+T168+X168+AB168</f>
        <v>0</v>
      </c>
      <c r="AH168" s="66" t="s">
        <v>168</v>
      </c>
      <c r="AJ168" s="273">
        <v>5124</v>
      </c>
      <c r="AK168" s="112"/>
      <c r="AL168" s="111" t="s">
        <v>126</v>
      </c>
      <c r="AM168" s="275">
        <v>6</v>
      </c>
      <c r="AQ168" s="48"/>
      <c r="AU168" s="48"/>
      <c r="AY168" s="48"/>
      <c r="BC168" s="48"/>
    </row>
    <row r="169" spans="1:55" outlineLevel="1" x14ac:dyDescent="0.35">
      <c r="A169" s="42"/>
      <c r="B169" s="6"/>
      <c r="C169" s="255"/>
      <c r="D169" s="126" t="s">
        <v>62</v>
      </c>
      <c r="E169" s="171">
        <v>200</v>
      </c>
      <c r="F169" s="173">
        <v>4</v>
      </c>
      <c r="G169" s="173">
        <v>1</v>
      </c>
      <c r="H169" s="174">
        <v>0</v>
      </c>
      <c r="I169" s="69"/>
      <c r="J169" s="115">
        <f>E169*F169*G169*H169</f>
        <v>0</v>
      </c>
      <c r="K169" s="115"/>
      <c r="L169" s="115">
        <v>0</v>
      </c>
      <c r="M169" s="115"/>
      <c r="N169" s="115">
        <f t="shared" si="26"/>
        <v>0</v>
      </c>
      <c r="O169" s="140"/>
      <c r="P169" s="115">
        <v>0</v>
      </c>
      <c r="Q169" s="140"/>
      <c r="R169" s="115">
        <f t="shared" si="27"/>
        <v>0</v>
      </c>
      <c r="S169" s="140"/>
      <c r="T169" s="115">
        <v>0</v>
      </c>
      <c r="U169" s="140"/>
      <c r="V169" s="115">
        <f t="shared" si="28"/>
        <v>0</v>
      </c>
      <c r="W169" s="140"/>
      <c r="X169" s="115">
        <v>0</v>
      </c>
      <c r="Y169" s="140"/>
      <c r="Z169" s="115">
        <v>0</v>
      </c>
      <c r="AA169" s="140"/>
      <c r="AB169" s="115">
        <v>0</v>
      </c>
      <c r="AC169" s="140"/>
      <c r="AD169" s="115">
        <f t="shared" si="29"/>
        <v>0</v>
      </c>
      <c r="AE169" s="69"/>
      <c r="AF169" s="70">
        <f>L169+P169+T169+X169+AB169</f>
        <v>0</v>
      </c>
      <c r="AH169" s="66"/>
      <c r="AJ169" s="273">
        <v>5978</v>
      </c>
      <c r="AK169" s="112"/>
      <c r="AL169" s="111" t="s">
        <v>126</v>
      </c>
      <c r="AM169" s="275">
        <v>7</v>
      </c>
      <c r="AQ169" s="48"/>
      <c r="AU169" s="48"/>
      <c r="AY169" s="48"/>
      <c r="BC169" s="48"/>
    </row>
    <row r="170" spans="1:55" outlineLevel="1" x14ac:dyDescent="0.35">
      <c r="A170" s="42"/>
      <c r="B170" s="6"/>
      <c r="C170" s="255"/>
      <c r="D170" s="126" t="s">
        <v>59</v>
      </c>
      <c r="E170" s="171">
        <v>76</v>
      </c>
      <c r="F170" s="173">
        <v>4</v>
      </c>
      <c r="G170" s="173">
        <v>1</v>
      </c>
      <c r="H170" s="174">
        <v>0</v>
      </c>
      <c r="I170" s="69"/>
      <c r="J170" s="115">
        <f>E170*F170*G170*H170</f>
        <v>0</v>
      </c>
      <c r="K170" s="115"/>
      <c r="L170" s="115">
        <v>0</v>
      </c>
      <c r="M170" s="115"/>
      <c r="N170" s="115">
        <f t="shared" si="26"/>
        <v>0</v>
      </c>
      <c r="O170" s="140"/>
      <c r="P170" s="115">
        <v>0</v>
      </c>
      <c r="Q170" s="140"/>
      <c r="R170" s="115">
        <f t="shared" si="27"/>
        <v>0</v>
      </c>
      <c r="S170" s="140"/>
      <c r="T170" s="115">
        <v>0</v>
      </c>
      <c r="U170" s="140"/>
      <c r="V170" s="115">
        <f t="shared" si="28"/>
        <v>0</v>
      </c>
      <c r="W170" s="140"/>
      <c r="X170" s="115">
        <v>0</v>
      </c>
      <c r="Y170" s="140"/>
      <c r="Z170" s="115">
        <v>0</v>
      </c>
      <c r="AA170" s="140"/>
      <c r="AB170" s="115">
        <v>0</v>
      </c>
      <c r="AC170" s="140"/>
      <c r="AD170" s="115">
        <f t="shared" si="29"/>
        <v>0</v>
      </c>
      <c r="AE170" s="69"/>
      <c r="AF170" s="70">
        <f>L170+P170+T170+X170+AB170</f>
        <v>0</v>
      </c>
      <c r="AH170" s="66"/>
      <c r="AJ170" s="273">
        <v>6832</v>
      </c>
      <c r="AK170" s="112"/>
      <c r="AL170" s="111" t="s">
        <v>126</v>
      </c>
      <c r="AM170" s="275">
        <v>8</v>
      </c>
      <c r="AQ170" s="48"/>
      <c r="AU170" s="48"/>
      <c r="AY170" s="48"/>
      <c r="BC170" s="48"/>
    </row>
    <row r="171" spans="1:55" outlineLevel="1" x14ac:dyDescent="0.35">
      <c r="A171" s="42"/>
      <c r="B171" s="6"/>
      <c r="C171" s="255"/>
      <c r="D171" s="127" t="s">
        <v>63</v>
      </c>
      <c r="E171" s="172">
        <v>100</v>
      </c>
      <c r="F171" s="175"/>
      <c r="G171" s="175">
        <v>1</v>
      </c>
      <c r="H171" s="176">
        <v>0</v>
      </c>
      <c r="I171" s="69"/>
      <c r="J171" s="115">
        <f>E171*G171*H171</f>
        <v>0</v>
      </c>
      <c r="K171" s="115"/>
      <c r="L171" s="115"/>
      <c r="M171" s="115"/>
      <c r="N171" s="115">
        <f t="shared" si="26"/>
        <v>0</v>
      </c>
      <c r="O171" s="140"/>
      <c r="P171" s="115"/>
      <c r="Q171" s="140"/>
      <c r="R171" s="115">
        <f t="shared" si="27"/>
        <v>0</v>
      </c>
      <c r="S171" s="140"/>
      <c r="T171" s="115"/>
      <c r="U171" s="140"/>
      <c r="V171" s="115">
        <f t="shared" si="28"/>
        <v>0</v>
      </c>
      <c r="W171" s="140"/>
      <c r="X171" s="115"/>
      <c r="Y171" s="140"/>
      <c r="Z171" s="115"/>
      <c r="AA171" s="140"/>
      <c r="AB171" s="115"/>
      <c r="AC171" s="140"/>
      <c r="AD171" s="115">
        <f t="shared" si="29"/>
        <v>0</v>
      </c>
      <c r="AE171" s="69"/>
      <c r="AF171" s="70"/>
      <c r="AH171" s="66"/>
      <c r="AJ171" s="276">
        <v>7686</v>
      </c>
      <c r="AK171" s="277"/>
      <c r="AL171" s="278" t="s">
        <v>126</v>
      </c>
      <c r="AM171" s="279" t="s">
        <v>129</v>
      </c>
      <c r="AQ171" s="48"/>
      <c r="AU171" s="48"/>
      <c r="AY171" s="48"/>
      <c r="BC171" s="48"/>
    </row>
    <row r="172" spans="1:55" outlineLevel="1" x14ac:dyDescent="0.35">
      <c r="A172" s="42"/>
      <c r="B172" s="6"/>
      <c r="C172" s="9"/>
      <c r="D172" s="262"/>
      <c r="E172" s="263"/>
      <c r="F172" s="264"/>
      <c r="G172" s="264"/>
      <c r="H172" s="265" t="s">
        <v>149</v>
      </c>
      <c r="I172" s="69"/>
      <c r="J172" s="266">
        <f>J168+J169+J170+J171</f>
        <v>0</v>
      </c>
      <c r="K172" s="115"/>
      <c r="L172" s="115">
        <v>0</v>
      </c>
      <c r="M172" s="115"/>
      <c r="N172" s="266">
        <f>N168+N169+N170+N171</f>
        <v>0</v>
      </c>
      <c r="O172" s="140"/>
      <c r="P172" s="115">
        <v>0</v>
      </c>
      <c r="Q172" s="140"/>
      <c r="R172" s="266">
        <f>R168+R169+R170+R171</f>
        <v>0</v>
      </c>
      <c r="S172" s="140"/>
      <c r="T172" s="115">
        <v>0</v>
      </c>
      <c r="U172" s="140"/>
      <c r="V172" s="266">
        <f>V168+V169+V170+V171</f>
        <v>0</v>
      </c>
      <c r="W172" s="140"/>
      <c r="X172" s="115">
        <v>0</v>
      </c>
      <c r="Y172" s="140"/>
      <c r="Z172" s="115">
        <v>0</v>
      </c>
      <c r="AA172" s="140"/>
      <c r="AB172" s="115">
        <v>0</v>
      </c>
      <c r="AC172" s="140"/>
      <c r="AD172" s="266">
        <f>J172+N172+R172+V172</f>
        <v>0</v>
      </c>
      <c r="AE172" s="69"/>
      <c r="AF172" s="70">
        <f>L172+P172+T172+X172+AB172</f>
        <v>0</v>
      </c>
      <c r="AH172" s="66"/>
      <c r="AM172" s="48"/>
      <c r="AQ172" s="48"/>
      <c r="AU172" s="48"/>
      <c r="AY172" s="48"/>
      <c r="BC172" s="48"/>
    </row>
    <row r="173" spans="1:55" hidden="1" outlineLevel="1" x14ac:dyDescent="0.35">
      <c r="A173" s="42"/>
      <c r="B173" s="6"/>
      <c r="C173" s="9"/>
      <c r="D173" s="108"/>
      <c r="E173" s="109"/>
      <c r="F173" s="110"/>
      <c r="G173" s="110"/>
      <c r="H173" s="110"/>
      <c r="I173" s="69"/>
      <c r="J173" s="115"/>
      <c r="K173" s="120"/>
      <c r="L173" s="120"/>
      <c r="M173" s="120"/>
      <c r="N173" s="115"/>
      <c r="O173" s="95"/>
      <c r="P173" s="120"/>
      <c r="Q173" s="95"/>
      <c r="R173" s="115"/>
      <c r="S173" s="60"/>
      <c r="T173" s="71"/>
      <c r="U173" s="60"/>
      <c r="V173" s="115"/>
      <c r="W173" s="60"/>
      <c r="X173" s="71"/>
      <c r="Y173" s="60"/>
      <c r="Z173" s="69"/>
      <c r="AA173" s="60"/>
      <c r="AB173" s="71"/>
      <c r="AC173" s="60"/>
      <c r="AD173" s="115"/>
      <c r="AE173" s="69"/>
      <c r="AF173" s="70"/>
      <c r="AM173" s="48"/>
      <c r="AQ173" s="48"/>
      <c r="AU173" s="48"/>
      <c r="AY173" s="48"/>
      <c r="BC173" s="48"/>
    </row>
    <row r="174" spans="1:55" ht="12.75" customHeight="1" x14ac:dyDescent="0.35">
      <c r="A174" s="42"/>
      <c r="B174" s="6"/>
      <c r="C174" s="108"/>
      <c r="D174" s="108"/>
      <c r="E174" s="108"/>
      <c r="F174" s="60"/>
      <c r="G174" s="60"/>
      <c r="H174" s="183" t="s">
        <v>131</v>
      </c>
      <c r="I174" s="19"/>
      <c r="J174" s="184">
        <f>J172</f>
        <v>0</v>
      </c>
      <c r="K174" s="185"/>
      <c r="L174" s="186"/>
      <c r="M174" s="185"/>
      <c r="N174" s="184">
        <f>N172</f>
        <v>0</v>
      </c>
      <c r="O174" s="187"/>
      <c r="P174" s="188"/>
      <c r="Q174" s="187"/>
      <c r="R174" s="184">
        <f>R172</f>
        <v>0</v>
      </c>
      <c r="S174" s="189"/>
      <c r="T174" s="190"/>
      <c r="U174" s="189"/>
      <c r="V174" s="191">
        <f>V172</f>
        <v>0</v>
      </c>
      <c r="W174" s="189"/>
      <c r="X174" s="190"/>
      <c r="Y174" s="189"/>
      <c r="Z174" s="191"/>
      <c r="AA174" s="189"/>
      <c r="AB174" s="190"/>
      <c r="AC174" s="189"/>
      <c r="AD174" s="191">
        <f>J174+N174+R174+V174</f>
        <v>0</v>
      </c>
      <c r="AF174" s="38"/>
      <c r="AM174" s="48"/>
      <c r="AQ174" s="48"/>
      <c r="AU174" s="48"/>
      <c r="AY174" s="48"/>
      <c r="BC174" s="48"/>
    </row>
    <row r="175" spans="1:55" x14ac:dyDescent="0.35">
      <c r="A175" s="42"/>
      <c r="C175" s="108"/>
      <c r="D175" s="108"/>
      <c r="E175" s="108"/>
      <c r="F175" s="60"/>
      <c r="G175" s="60"/>
      <c r="H175" s="261" t="s">
        <v>162</v>
      </c>
      <c r="I175" s="116"/>
      <c r="J175" s="116">
        <v>4500</v>
      </c>
      <c r="K175" s="116"/>
      <c r="L175" s="117"/>
      <c r="M175" s="116"/>
      <c r="N175" s="116">
        <v>4500</v>
      </c>
      <c r="O175" s="118"/>
      <c r="P175" s="117"/>
      <c r="Q175" s="118"/>
      <c r="R175" s="118">
        <v>4500</v>
      </c>
      <c r="S175" s="118"/>
      <c r="T175" s="161"/>
      <c r="U175" s="118"/>
      <c r="V175" s="118">
        <v>4500</v>
      </c>
      <c r="W175" s="118"/>
      <c r="X175" s="161"/>
      <c r="Y175" s="118"/>
      <c r="Z175" s="118"/>
      <c r="AA175" s="118"/>
      <c r="AB175" s="161"/>
      <c r="AC175" s="118"/>
      <c r="AD175" s="259">
        <f>J175+N175+R175+V175</f>
        <v>18000</v>
      </c>
      <c r="AF175" s="37"/>
      <c r="AH175" s="246"/>
      <c r="AJ175" s="85"/>
      <c r="AK175" s="44"/>
      <c r="AL175" s="134"/>
      <c r="AM175" s="134"/>
    </row>
    <row r="176" spans="1:55" x14ac:dyDescent="0.35">
      <c r="A176" s="42"/>
      <c r="C176" s="139" t="s">
        <v>152</v>
      </c>
      <c r="D176" s="108"/>
      <c r="E176" s="108"/>
      <c r="F176" s="60"/>
      <c r="G176" s="60"/>
      <c r="H176" s="160"/>
      <c r="I176" s="69"/>
      <c r="J176" s="69"/>
      <c r="K176" s="69"/>
      <c r="L176" s="71"/>
      <c r="M176" s="69"/>
      <c r="N176" s="69"/>
      <c r="O176" s="69"/>
      <c r="P176" s="71"/>
      <c r="Q176" s="60"/>
      <c r="R176" s="69"/>
      <c r="S176" s="69"/>
      <c r="T176" s="71"/>
      <c r="U176" s="60"/>
      <c r="V176" s="69"/>
      <c r="W176" s="69"/>
      <c r="X176" s="71"/>
      <c r="Y176" s="60"/>
      <c r="Z176" s="69"/>
      <c r="AA176" s="69"/>
      <c r="AB176" s="71"/>
      <c r="AC176" s="60"/>
      <c r="AD176" s="69"/>
      <c r="AE176" s="69"/>
      <c r="AF176" s="70"/>
      <c r="AH176" s="248"/>
      <c r="AJ176" s="85"/>
      <c r="AK176" s="129"/>
      <c r="AL176" s="134"/>
      <c r="AM176" s="134"/>
    </row>
    <row r="177" spans="1:55" x14ac:dyDescent="0.35">
      <c r="A177" s="42"/>
      <c r="C177" s="232" t="s">
        <v>159</v>
      </c>
      <c r="D177" s="68"/>
      <c r="E177" s="108"/>
      <c r="F177" s="60"/>
      <c r="G177" s="60"/>
      <c r="H177" s="160"/>
      <c r="I177" s="69"/>
      <c r="J177" s="69"/>
      <c r="K177" s="69"/>
      <c r="L177" s="71"/>
      <c r="M177" s="69"/>
      <c r="N177" s="69"/>
      <c r="O177" s="69"/>
      <c r="P177" s="71"/>
      <c r="Q177" s="60"/>
      <c r="R177" s="69"/>
      <c r="S177" s="69"/>
      <c r="T177" s="71"/>
      <c r="U177" s="60"/>
      <c r="V177" s="69"/>
      <c r="W177" s="69"/>
      <c r="X177" s="71"/>
      <c r="Y177" s="60"/>
      <c r="Z177" s="69"/>
      <c r="AA177" s="69"/>
      <c r="AB177" s="71"/>
      <c r="AC177" s="60"/>
      <c r="AD177" s="69"/>
      <c r="AE177" s="69"/>
      <c r="AF177" s="70"/>
      <c r="AH177" s="248"/>
      <c r="AJ177" s="85"/>
      <c r="AK177" s="129"/>
      <c r="AL177" s="134"/>
      <c r="AM177" s="134"/>
    </row>
    <row r="178" spans="1:55" outlineLevel="1" x14ac:dyDescent="0.35">
      <c r="A178" s="42"/>
      <c r="B178" s="6"/>
      <c r="C178" s="139"/>
      <c r="D178" s="68"/>
      <c r="E178" s="109" t="s">
        <v>56</v>
      </c>
      <c r="F178" s="110" t="s">
        <v>54</v>
      </c>
      <c r="G178" s="110" t="s">
        <v>61</v>
      </c>
      <c r="H178" s="110" t="s">
        <v>55</v>
      </c>
      <c r="I178" s="69"/>
      <c r="J178" s="69"/>
      <c r="K178" s="69"/>
      <c r="L178" s="71"/>
      <c r="M178" s="69"/>
      <c r="N178" s="69"/>
      <c r="O178" s="60"/>
      <c r="P178" s="71"/>
      <c r="Q178" s="60"/>
      <c r="R178" s="60"/>
      <c r="S178" s="60"/>
      <c r="T178" s="138"/>
      <c r="U178" s="60"/>
      <c r="V178" s="60"/>
      <c r="W178" s="60"/>
      <c r="X178" s="138"/>
      <c r="Y178" s="60"/>
      <c r="Z178" s="60"/>
      <c r="AA178" s="60"/>
      <c r="AB178" s="138"/>
      <c r="AC178" s="60"/>
      <c r="AD178" s="69"/>
      <c r="AE178" s="69"/>
      <c r="AF178" s="70"/>
      <c r="AL178" s="67"/>
      <c r="AM178" s="66"/>
      <c r="AN178" s="66"/>
      <c r="AO178" s="66"/>
      <c r="AQ178" s="48"/>
      <c r="AU178" s="48"/>
      <c r="AY178" s="48"/>
      <c r="BC178" s="48"/>
    </row>
    <row r="179" spans="1:55" outlineLevel="1" x14ac:dyDescent="0.35">
      <c r="A179" s="42"/>
      <c r="B179" s="6"/>
      <c r="C179" s="254"/>
      <c r="D179" s="169" t="s">
        <v>136</v>
      </c>
      <c r="E179" s="170"/>
      <c r="F179" s="106"/>
      <c r="G179" s="106"/>
      <c r="H179" s="107"/>
      <c r="I179" s="69"/>
      <c r="J179" s="69"/>
      <c r="K179" s="69"/>
      <c r="L179" s="71"/>
      <c r="M179" s="69"/>
      <c r="N179" s="69"/>
      <c r="O179" s="60"/>
      <c r="P179" s="71"/>
      <c r="Q179" s="60"/>
      <c r="R179" s="60"/>
      <c r="S179" s="60"/>
      <c r="T179" s="138"/>
      <c r="U179" s="60"/>
      <c r="V179" s="60"/>
      <c r="W179" s="60"/>
      <c r="X179" s="138"/>
      <c r="Y179" s="60"/>
      <c r="Z179" s="60"/>
      <c r="AA179" s="60"/>
      <c r="AB179" s="138"/>
      <c r="AC179" s="60"/>
      <c r="AD179" s="69"/>
      <c r="AF179" s="37"/>
      <c r="AH179" s="66"/>
      <c r="AM179" s="48"/>
      <c r="AQ179" s="48"/>
      <c r="AU179" s="48"/>
      <c r="AY179" s="48"/>
      <c r="BC179" s="48"/>
    </row>
    <row r="180" spans="1:55" outlineLevel="1" x14ac:dyDescent="0.35">
      <c r="A180" s="42"/>
      <c r="B180" s="6"/>
      <c r="C180" s="255"/>
      <c r="D180" s="126" t="s">
        <v>58</v>
      </c>
      <c r="E180" s="171">
        <v>350</v>
      </c>
      <c r="F180" s="173"/>
      <c r="G180" s="173">
        <v>1</v>
      </c>
      <c r="H180" s="174">
        <v>0</v>
      </c>
      <c r="I180" s="69"/>
      <c r="J180" s="115">
        <f>E180*G180*H180</f>
        <v>0</v>
      </c>
      <c r="K180" s="115"/>
      <c r="L180" s="115">
        <v>0</v>
      </c>
      <c r="M180" s="115"/>
      <c r="N180" s="115">
        <f>J180*1.03</f>
        <v>0</v>
      </c>
      <c r="O180" s="140"/>
      <c r="P180" s="115">
        <v>0</v>
      </c>
      <c r="Q180" s="140"/>
      <c r="R180" s="115">
        <f>N180*1.03</f>
        <v>0</v>
      </c>
      <c r="S180" s="140"/>
      <c r="T180" s="115">
        <v>0</v>
      </c>
      <c r="U180" s="140"/>
      <c r="V180" s="115">
        <f>R180*1.03</f>
        <v>0</v>
      </c>
      <c r="W180" s="140"/>
      <c r="X180" s="115">
        <v>0</v>
      </c>
      <c r="Y180" s="140"/>
      <c r="Z180" s="115">
        <v>0</v>
      </c>
      <c r="AA180" s="140"/>
      <c r="AB180" s="115">
        <v>0</v>
      </c>
      <c r="AC180" s="140"/>
      <c r="AD180" s="115">
        <f t="shared" ref="AD180:AD214" si="30">J180+N180+R180+V180</f>
        <v>0</v>
      </c>
      <c r="AF180" s="70">
        <f>L180+P180+T180+X180+AB180</f>
        <v>0</v>
      </c>
      <c r="AH180" s="66" t="s">
        <v>168</v>
      </c>
      <c r="AM180" s="48"/>
      <c r="AQ180" s="48"/>
      <c r="AU180" s="48"/>
      <c r="AY180" s="48"/>
      <c r="BC180" s="48"/>
    </row>
    <row r="181" spans="1:55" outlineLevel="1" x14ac:dyDescent="0.35">
      <c r="A181" s="42"/>
      <c r="B181" s="6"/>
      <c r="C181" s="255"/>
      <c r="D181" s="126" t="s">
        <v>62</v>
      </c>
      <c r="E181" s="171">
        <v>200</v>
      </c>
      <c r="F181" s="173">
        <v>3</v>
      </c>
      <c r="G181" s="173">
        <v>1</v>
      </c>
      <c r="H181" s="174">
        <v>0</v>
      </c>
      <c r="I181" s="69"/>
      <c r="J181" s="115">
        <f>E181*F181*G181*H181</f>
        <v>0</v>
      </c>
      <c r="K181" s="115"/>
      <c r="L181" s="115">
        <v>0</v>
      </c>
      <c r="M181" s="115"/>
      <c r="N181" s="115">
        <f>J181*1.03</f>
        <v>0</v>
      </c>
      <c r="O181" s="140"/>
      <c r="P181" s="115">
        <v>0</v>
      </c>
      <c r="Q181" s="140"/>
      <c r="R181" s="115">
        <f t="shared" ref="R181:R184" si="31">N181*1.03</f>
        <v>0</v>
      </c>
      <c r="S181" s="140"/>
      <c r="T181" s="115">
        <v>0</v>
      </c>
      <c r="U181" s="140"/>
      <c r="V181" s="115">
        <f t="shared" ref="V181:V184" si="32">R181*1.03</f>
        <v>0</v>
      </c>
      <c r="W181" s="140"/>
      <c r="X181" s="115">
        <v>0</v>
      </c>
      <c r="Y181" s="140"/>
      <c r="Z181" s="115">
        <v>0</v>
      </c>
      <c r="AA181" s="140"/>
      <c r="AB181" s="115">
        <v>0</v>
      </c>
      <c r="AC181" s="140"/>
      <c r="AD181" s="115">
        <f t="shared" si="30"/>
        <v>0</v>
      </c>
      <c r="AE181" s="69"/>
      <c r="AF181" s="70">
        <f>L181+P181+T181+X181+AB181</f>
        <v>0</v>
      </c>
      <c r="AH181" s="66"/>
      <c r="AM181" s="48"/>
      <c r="AQ181" s="48"/>
      <c r="AU181" s="48"/>
      <c r="AY181" s="48"/>
      <c r="BC181" s="48"/>
    </row>
    <row r="182" spans="1:55" outlineLevel="1" x14ac:dyDescent="0.35">
      <c r="A182" s="42"/>
      <c r="B182" s="6"/>
      <c r="C182" s="255"/>
      <c r="D182" s="126" t="s">
        <v>59</v>
      </c>
      <c r="E182" s="171">
        <v>76</v>
      </c>
      <c r="F182" s="173">
        <v>4</v>
      </c>
      <c r="G182" s="173">
        <v>1</v>
      </c>
      <c r="H182" s="174">
        <v>0</v>
      </c>
      <c r="I182" s="69"/>
      <c r="J182" s="115">
        <f>E182*F182*G182*H182</f>
        <v>0</v>
      </c>
      <c r="K182" s="115"/>
      <c r="L182" s="115">
        <v>0</v>
      </c>
      <c r="M182" s="115"/>
      <c r="N182" s="115">
        <f>J182*1.03</f>
        <v>0</v>
      </c>
      <c r="O182" s="140"/>
      <c r="P182" s="115">
        <v>0</v>
      </c>
      <c r="Q182" s="140"/>
      <c r="R182" s="115">
        <f t="shared" si="31"/>
        <v>0</v>
      </c>
      <c r="S182" s="140"/>
      <c r="T182" s="115">
        <v>0</v>
      </c>
      <c r="U182" s="140"/>
      <c r="V182" s="115">
        <f t="shared" si="32"/>
        <v>0</v>
      </c>
      <c r="W182" s="140"/>
      <c r="X182" s="115">
        <v>0</v>
      </c>
      <c r="Y182" s="140"/>
      <c r="Z182" s="115">
        <v>0</v>
      </c>
      <c r="AA182" s="140"/>
      <c r="AB182" s="115">
        <v>0</v>
      </c>
      <c r="AC182" s="140"/>
      <c r="AD182" s="115">
        <f t="shared" si="30"/>
        <v>0</v>
      </c>
      <c r="AE182" s="69"/>
      <c r="AF182" s="70">
        <f>L182+P182+T182+X182+AB182</f>
        <v>0</v>
      </c>
      <c r="AH182" s="66"/>
      <c r="AQ182" s="48"/>
      <c r="AU182" s="48"/>
      <c r="AY182" s="48"/>
      <c r="BC182" s="48"/>
    </row>
    <row r="183" spans="1:55" outlineLevel="1" x14ac:dyDescent="0.35">
      <c r="A183" s="42"/>
      <c r="B183" s="6"/>
      <c r="C183" s="255"/>
      <c r="D183" s="126" t="s">
        <v>63</v>
      </c>
      <c r="E183" s="171">
        <v>100</v>
      </c>
      <c r="F183" s="173"/>
      <c r="G183" s="173">
        <v>1</v>
      </c>
      <c r="H183" s="174">
        <v>0</v>
      </c>
      <c r="I183" s="69"/>
      <c r="J183" s="115">
        <f>E183*G183*H183</f>
        <v>0</v>
      </c>
      <c r="K183" s="115"/>
      <c r="L183" s="115"/>
      <c r="M183" s="115"/>
      <c r="N183" s="115">
        <f>J183*1.03</f>
        <v>0</v>
      </c>
      <c r="O183" s="140"/>
      <c r="P183" s="115"/>
      <c r="Q183" s="140"/>
      <c r="R183" s="115">
        <f t="shared" si="31"/>
        <v>0</v>
      </c>
      <c r="S183" s="140"/>
      <c r="T183" s="115"/>
      <c r="U183" s="140"/>
      <c r="V183" s="115">
        <f t="shared" si="32"/>
        <v>0</v>
      </c>
      <c r="W183" s="140"/>
      <c r="X183" s="115"/>
      <c r="Y183" s="140"/>
      <c r="Z183" s="115"/>
      <c r="AA183" s="140"/>
      <c r="AB183" s="115"/>
      <c r="AC183" s="140"/>
      <c r="AD183" s="115">
        <f t="shared" si="30"/>
        <v>0</v>
      </c>
      <c r="AE183" s="69"/>
      <c r="AF183" s="70"/>
      <c r="AH183" s="66"/>
      <c r="AM183" s="48"/>
      <c r="AQ183" s="48"/>
      <c r="AU183" s="48"/>
      <c r="AY183" s="48"/>
      <c r="BC183" s="48"/>
    </row>
    <row r="184" spans="1:55" outlineLevel="1" x14ac:dyDescent="0.35">
      <c r="A184" s="42"/>
      <c r="B184" s="6"/>
      <c r="C184" s="255"/>
      <c r="D184" s="127" t="s">
        <v>120</v>
      </c>
      <c r="E184" s="172">
        <v>500</v>
      </c>
      <c r="F184" s="175"/>
      <c r="G184" s="175">
        <f t="shared" ref="G184" si="33">G182</f>
        <v>1</v>
      </c>
      <c r="H184" s="176">
        <v>0</v>
      </c>
      <c r="I184" s="69"/>
      <c r="J184" s="137">
        <f>E184*G184*H184</f>
        <v>0</v>
      </c>
      <c r="K184" s="115"/>
      <c r="L184" s="115">
        <v>0</v>
      </c>
      <c r="M184" s="115"/>
      <c r="N184" s="137">
        <f>J184*1.03</f>
        <v>0</v>
      </c>
      <c r="O184" s="140"/>
      <c r="P184" s="115">
        <v>0</v>
      </c>
      <c r="Q184" s="140"/>
      <c r="R184" s="137">
        <f t="shared" si="31"/>
        <v>0</v>
      </c>
      <c r="S184" s="140"/>
      <c r="T184" s="115">
        <v>0</v>
      </c>
      <c r="U184" s="140"/>
      <c r="V184" s="115">
        <f t="shared" si="32"/>
        <v>0</v>
      </c>
      <c r="W184" s="140"/>
      <c r="X184" s="115">
        <v>0</v>
      </c>
      <c r="Y184" s="140"/>
      <c r="Z184" s="115">
        <v>0</v>
      </c>
      <c r="AA184" s="140"/>
      <c r="AB184" s="115">
        <v>0</v>
      </c>
      <c r="AC184" s="140"/>
      <c r="AD184" s="137">
        <f t="shared" si="30"/>
        <v>0</v>
      </c>
      <c r="AE184" s="69"/>
      <c r="AF184" s="70">
        <f>L184+P184+T184+X184+AB184</f>
        <v>0</v>
      </c>
      <c r="AH184" s="66"/>
      <c r="AM184" s="48"/>
      <c r="AQ184" s="48"/>
      <c r="AU184" s="48"/>
      <c r="AY184" s="48"/>
      <c r="BC184" s="48"/>
    </row>
    <row r="185" spans="1:55" hidden="1" outlineLevel="1" x14ac:dyDescent="0.35">
      <c r="A185" s="42"/>
      <c r="B185" s="6"/>
      <c r="C185" s="9"/>
      <c r="D185" s="108"/>
      <c r="E185" s="109"/>
      <c r="F185" s="110"/>
      <c r="G185" s="110"/>
      <c r="H185" s="110"/>
      <c r="I185" s="69"/>
      <c r="J185" s="120"/>
      <c r="K185" s="120"/>
      <c r="L185" s="120"/>
      <c r="M185" s="120"/>
      <c r="N185" s="120"/>
      <c r="O185" s="95"/>
      <c r="P185" s="120"/>
      <c r="Q185" s="95"/>
      <c r="R185" s="120"/>
      <c r="S185" s="60"/>
      <c r="T185" s="71"/>
      <c r="U185" s="60"/>
      <c r="V185" s="69"/>
      <c r="W185" s="60"/>
      <c r="X185" s="71"/>
      <c r="Y185" s="60"/>
      <c r="Z185" s="69"/>
      <c r="AA185" s="60"/>
      <c r="AB185" s="71"/>
      <c r="AC185" s="60"/>
      <c r="AD185" s="69">
        <f t="shared" si="30"/>
        <v>0</v>
      </c>
      <c r="AE185" s="69"/>
      <c r="AF185" s="70"/>
      <c r="AM185" s="48"/>
      <c r="AQ185" s="48"/>
      <c r="AU185" s="48"/>
      <c r="AY185" s="48"/>
      <c r="BC185" s="48"/>
    </row>
    <row r="186" spans="1:55" hidden="1" outlineLevel="1" x14ac:dyDescent="0.35">
      <c r="A186" s="42"/>
      <c r="B186" s="6"/>
      <c r="C186" s="236" t="s">
        <v>57</v>
      </c>
      <c r="D186" s="108"/>
      <c r="E186" s="109"/>
      <c r="F186" s="110"/>
      <c r="G186" s="110"/>
      <c r="H186" s="110"/>
      <c r="I186" s="69"/>
      <c r="J186" s="120"/>
      <c r="K186" s="120"/>
      <c r="L186" s="120"/>
      <c r="M186" s="120"/>
      <c r="N186" s="120"/>
      <c r="O186" s="95"/>
      <c r="P186" s="120"/>
      <c r="Q186" s="95"/>
      <c r="R186" s="120"/>
      <c r="S186" s="60"/>
      <c r="T186" s="138"/>
      <c r="U186" s="60"/>
      <c r="V186" s="69"/>
      <c r="W186" s="60"/>
      <c r="X186" s="71"/>
      <c r="Y186" s="60"/>
      <c r="Z186" s="69"/>
      <c r="AA186" s="60"/>
      <c r="AB186" s="71"/>
      <c r="AC186" s="60"/>
      <c r="AD186" s="69">
        <f t="shared" si="30"/>
        <v>0</v>
      </c>
      <c r="AF186" s="37"/>
      <c r="AM186" s="48"/>
      <c r="AQ186" s="48"/>
      <c r="AU186" s="48"/>
      <c r="AY186" s="48"/>
      <c r="BC186" s="48"/>
    </row>
    <row r="187" spans="1:55" hidden="1" outlineLevel="1" x14ac:dyDescent="0.35">
      <c r="A187" s="42" t="s">
        <v>95</v>
      </c>
      <c r="B187" s="6"/>
      <c r="C187" s="9"/>
      <c r="D187" s="108" t="s">
        <v>58</v>
      </c>
      <c r="E187" s="109"/>
      <c r="F187" s="110"/>
      <c r="G187" s="110"/>
      <c r="H187" s="110"/>
      <c r="I187" s="69"/>
      <c r="J187" s="120">
        <f>E187*G187*H187</f>
        <v>0</v>
      </c>
      <c r="K187" s="120"/>
      <c r="L187" s="120">
        <v>0</v>
      </c>
      <c r="M187" s="120"/>
      <c r="N187" s="120">
        <v>0</v>
      </c>
      <c r="O187" s="95"/>
      <c r="P187" s="120">
        <v>0</v>
      </c>
      <c r="Q187" s="95"/>
      <c r="R187" s="120">
        <v>0</v>
      </c>
      <c r="S187" s="60"/>
      <c r="T187" s="71">
        <v>0</v>
      </c>
      <c r="U187" s="60"/>
      <c r="V187" s="69">
        <v>0</v>
      </c>
      <c r="W187" s="60"/>
      <c r="X187" s="71">
        <v>0</v>
      </c>
      <c r="Y187" s="60"/>
      <c r="Z187" s="69">
        <v>0</v>
      </c>
      <c r="AA187" s="60"/>
      <c r="AB187" s="71">
        <v>0</v>
      </c>
      <c r="AC187" s="60"/>
      <c r="AD187" s="69">
        <f t="shared" si="30"/>
        <v>0</v>
      </c>
      <c r="AF187" s="70">
        <f>L187+P187+T187+X187+AB187</f>
        <v>0</v>
      </c>
      <c r="AM187" s="48"/>
      <c r="AQ187" s="48"/>
      <c r="AU187" s="48"/>
      <c r="AY187" s="48"/>
      <c r="BC187" s="48"/>
    </row>
    <row r="188" spans="1:55" hidden="1" outlineLevel="1" x14ac:dyDescent="0.35">
      <c r="A188" s="42" t="s">
        <v>95</v>
      </c>
      <c r="B188" s="6"/>
      <c r="C188" s="9"/>
      <c r="D188" s="108" t="s">
        <v>62</v>
      </c>
      <c r="E188" s="109"/>
      <c r="F188" s="110"/>
      <c r="G188" s="110">
        <f>G187</f>
        <v>0</v>
      </c>
      <c r="H188" s="110">
        <f t="shared" ref="H188:H190" si="34">H187</f>
        <v>0</v>
      </c>
      <c r="I188" s="69"/>
      <c r="J188" s="120">
        <f>E188*F188*G188*H188</f>
        <v>0</v>
      </c>
      <c r="K188" s="120"/>
      <c r="L188" s="120">
        <v>0</v>
      </c>
      <c r="M188" s="120"/>
      <c r="N188" s="120">
        <v>0</v>
      </c>
      <c r="O188" s="95"/>
      <c r="P188" s="120">
        <v>0</v>
      </c>
      <c r="Q188" s="95"/>
      <c r="R188" s="120">
        <v>0</v>
      </c>
      <c r="S188" s="60"/>
      <c r="T188" s="71">
        <v>0</v>
      </c>
      <c r="U188" s="60"/>
      <c r="V188" s="69">
        <v>0</v>
      </c>
      <c r="W188" s="60"/>
      <c r="X188" s="71">
        <v>0</v>
      </c>
      <c r="Y188" s="60"/>
      <c r="Z188" s="69">
        <v>0</v>
      </c>
      <c r="AA188" s="60"/>
      <c r="AB188" s="71">
        <v>0</v>
      </c>
      <c r="AC188" s="60"/>
      <c r="AD188" s="69">
        <f t="shared" si="30"/>
        <v>0</v>
      </c>
      <c r="AE188" s="69"/>
      <c r="AF188" s="70">
        <f>L188+P188+T188+X188+AB188</f>
        <v>0</v>
      </c>
      <c r="AH188" s="66"/>
      <c r="AM188" s="48"/>
      <c r="AQ188" s="48"/>
      <c r="AU188" s="48"/>
      <c r="AY188" s="48"/>
      <c r="BC188" s="48"/>
    </row>
    <row r="189" spans="1:55" hidden="1" outlineLevel="1" x14ac:dyDescent="0.35">
      <c r="A189" s="42" t="s">
        <v>95</v>
      </c>
      <c r="B189" s="6"/>
      <c r="C189" s="9"/>
      <c r="D189" s="108" t="s">
        <v>59</v>
      </c>
      <c r="E189" s="109"/>
      <c r="F189" s="110"/>
      <c r="G189" s="110">
        <f t="shared" ref="G189:G190" si="35">G188</f>
        <v>0</v>
      </c>
      <c r="H189" s="110">
        <f t="shared" si="34"/>
        <v>0</v>
      </c>
      <c r="I189" s="69"/>
      <c r="J189" s="120">
        <f>E189*F189*G189*H189</f>
        <v>0</v>
      </c>
      <c r="K189" s="120"/>
      <c r="L189" s="120">
        <v>0</v>
      </c>
      <c r="M189" s="120"/>
      <c r="N189" s="120">
        <v>0</v>
      </c>
      <c r="O189" s="95"/>
      <c r="P189" s="120">
        <v>0</v>
      </c>
      <c r="Q189" s="95"/>
      <c r="R189" s="120">
        <v>0</v>
      </c>
      <c r="S189" s="60"/>
      <c r="T189" s="71">
        <v>0</v>
      </c>
      <c r="U189" s="60"/>
      <c r="V189" s="69">
        <v>0</v>
      </c>
      <c r="W189" s="60"/>
      <c r="X189" s="71">
        <v>0</v>
      </c>
      <c r="Y189" s="60"/>
      <c r="Z189" s="69">
        <v>0</v>
      </c>
      <c r="AA189" s="60"/>
      <c r="AB189" s="71">
        <v>0</v>
      </c>
      <c r="AC189" s="60"/>
      <c r="AD189" s="69">
        <f t="shared" si="30"/>
        <v>0</v>
      </c>
      <c r="AE189" s="69"/>
      <c r="AF189" s="70">
        <f>L189+P189+T189+X189+AB189</f>
        <v>0</v>
      </c>
      <c r="AM189" s="48"/>
      <c r="AQ189" s="48"/>
      <c r="AU189" s="48"/>
      <c r="AY189" s="48"/>
      <c r="BC189" s="48"/>
    </row>
    <row r="190" spans="1:55" hidden="1" outlineLevel="1" x14ac:dyDescent="0.35">
      <c r="A190" s="42" t="s">
        <v>95</v>
      </c>
      <c r="B190" s="6"/>
      <c r="C190" s="9"/>
      <c r="D190" s="108" t="s">
        <v>63</v>
      </c>
      <c r="E190" s="109"/>
      <c r="F190" s="110"/>
      <c r="G190" s="110">
        <f t="shared" si="35"/>
        <v>0</v>
      </c>
      <c r="H190" s="110">
        <f t="shared" si="34"/>
        <v>0</v>
      </c>
      <c r="I190" s="69"/>
      <c r="J190" s="120">
        <f>E190*G190*H190</f>
        <v>0</v>
      </c>
      <c r="K190" s="120"/>
      <c r="L190" s="120">
        <v>0</v>
      </c>
      <c r="M190" s="120"/>
      <c r="N190" s="120">
        <v>0</v>
      </c>
      <c r="O190" s="95"/>
      <c r="P190" s="120">
        <v>0</v>
      </c>
      <c r="Q190" s="95"/>
      <c r="R190" s="120">
        <v>0</v>
      </c>
      <c r="S190" s="60"/>
      <c r="T190" s="71">
        <v>0</v>
      </c>
      <c r="U190" s="60"/>
      <c r="V190" s="69">
        <v>0</v>
      </c>
      <c r="W190" s="60"/>
      <c r="X190" s="71">
        <v>0</v>
      </c>
      <c r="Y190" s="60"/>
      <c r="Z190" s="69">
        <v>0</v>
      </c>
      <c r="AA190" s="60"/>
      <c r="AB190" s="71">
        <v>0</v>
      </c>
      <c r="AC190" s="60"/>
      <c r="AD190" s="69">
        <f t="shared" si="30"/>
        <v>0</v>
      </c>
      <c r="AE190" s="69"/>
      <c r="AF190" s="70">
        <f>L190+P190+T190+X190+AB190</f>
        <v>0</v>
      </c>
      <c r="AM190" s="48"/>
      <c r="AQ190" s="48"/>
      <c r="AU190" s="48"/>
      <c r="AY190" s="48"/>
      <c r="BC190" s="48"/>
    </row>
    <row r="191" spans="1:55" hidden="1" outlineLevel="1" x14ac:dyDescent="0.35">
      <c r="A191" s="42"/>
      <c r="B191" s="6"/>
      <c r="C191" s="108"/>
      <c r="D191" s="108"/>
      <c r="E191" s="109"/>
      <c r="F191" s="110"/>
      <c r="G191" s="110"/>
      <c r="H191" s="110"/>
      <c r="I191" s="69"/>
      <c r="J191" s="120"/>
      <c r="K191" s="120"/>
      <c r="L191" s="120"/>
      <c r="M191" s="120"/>
      <c r="N191" s="120"/>
      <c r="O191" s="95"/>
      <c r="P191" s="120"/>
      <c r="Q191" s="95"/>
      <c r="R191" s="120"/>
      <c r="S191" s="60"/>
      <c r="T191" s="71"/>
      <c r="U191" s="60"/>
      <c r="V191" s="69"/>
      <c r="W191" s="60"/>
      <c r="X191" s="71"/>
      <c r="Y191" s="60"/>
      <c r="Z191" s="69"/>
      <c r="AA191" s="60"/>
      <c r="AB191" s="71"/>
      <c r="AC191" s="60"/>
      <c r="AD191" s="69">
        <f t="shared" si="30"/>
        <v>0</v>
      </c>
      <c r="AE191" s="69"/>
      <c r="AF191" s="70"/>
      <c r="AM191" s="48"/>
      <c r="AQ191" s="48"/>
      <c r="AU191" s="48"/>
      <c r="AY191" s="48"/>
      <c r="BC191" s="48"/>
    </row>
    <row r="192" spans="1:55" hidden="1" outlineLevel="1" x14ac:dyDescent="0.35">
      <c r="A192" s="42"/>
      <c r="B192" s="6"/>
      <c r="C192" s="236" t="s">
        <v>38</v>
      </c>
      <c r="D192" s="9"/>
      <c r="E192" s="109" t="s">
        <v>56</v>
      </c>
      <c r="F192" s="110" t="s">
        <v>86</v>
      </c>
      <c r="G192" s="110" t="s">
        <v>61</v>
      </c>
      <c r="H192" s="110" t="s">
        <v>55</v>
      </c>
      <c r="I192" s="19"/>
      <c r="J192" s="120"/>
      <c r="K192" s="120"/>
      <c r="L192" s="120"/>
      <c r="M192" s="120"/>
      <c r="N192" s="120"/>
      <c r="O192" s="95"/>
      <c r="P192" s="120"/>
      <c r="Q192" s="95"/>
      <c r="R192" s="120"/>
      <c r="S192" s="60"/>
      <c r="T192" s="71"/>
      <c r="U192" s="60"/>
      <c r="V192" s="69"/>
      <c r="W192" s="60"/>
      <c r="X192" s="71"/>
      <c r="Y192" s="60"/>
      <c r="Z192" s="69"/>
      <c r="AA192" s="60"/>
      <c r="AB192" s="71"/>
      <c r="AC192" s="60"/>
      <c r="AD192" s="69">
        <f t="shared" si="30"/>
        <v>0</v>
      </c>
      <c r="AE192" s="69"/>
      <c r="AF192" s="29"/>
      <c r="AM192" s="48"/>
      <c r="AQ192" s="48"/>
      <c r="AU192" s="48"/>
      <c r="AY192" s="48"/>
      <c r="BC192" s="48"/>
    </row>
    <row r="193" spans="1:55" hidden="1" outlineLevel="1" x14ac:dyDescent="0.35">
      <c r="A193" s="42" t="s">
        <v>95</v>
      </c>
      <c r="B193" s="6"/>
      <c r="C193" s="9"/>
      <c r="D193" s="9" t="s">
        <v>57</v>
      </c>
      <c r="E193" s="141">
        <v>0.49</v>
      </c>
      <c r="F193" s="110"/>
      <c r="G193" s="110"/>
      <c r="H193" s="110"/>
      <c r="I193" s="19"/>
      <c r="J193" s="120">
        <f>E193*F193*G193*H193</f>
        <v>0</v>
      </c>
      <c r="K193" s="120"/>
      <c r="L193" s="120">
        <v>0</v>
      </c>
      <c r="M193" s="120"/>
      <c r="N193" s="120">
        <v>0</v>
      </c>
      <c r="O193" s="95"/>
      <c r="P193" s="120">
        <v>0</v>
      </c>
      <c r="Q193" s="95"/>
      <c r="R193" s="120">
        <v>0</v>
      </c>
      <c r="S193" s="60"/>
      <c r="T193" s="71">
        <v>0</v>
      </c>
      <c r="U193" s="60"/>
      <c r="V193" s="69">
        <v>0</v>
      </c>
      <c r="W193" s="60"/>
      <c r="X193" s="71">
        <v>0</v>
      </c>
      <c r="Y193" s="60"/>
      <c r="Z193" s="69">
        <v>0</v>
      </c>
      <c r="AA193" s="60"/>
      <c r="AB193" s="71">
        <v>0</v>
      </c>
      <c r="AC193" s="60"/>
      <c r="AD193" s="69">
        <f t="shared" si="30"/>
        <v>0</v>
      </c>
      <c r="AE193" s="69"/>
      <c r="AF193" s="70">
        <f>L193+P193+T193+X193+AB193</f>
        <v>0</v>
      </c>
      <c r="AM193" s="48"/>
      <c r="AQ193" s="48"/>
      <c r="AU193" s="48"/>
      <c r="AY193" s="48"/>
      <c r="BC193" s="48"/>
    </row>
    <row r="194" spans="1:55" hidden="1" outlineLevel="1" x14ac:dyDescent="0.35">
      <c r="A194" s="42"/>
      <c r="B194" s="6"/>
      <c r="C194" s="9"/>
      <c r="D194" s="9"/>
      <c r="E194" s="141"/>
      <c r="F194" s="110"/>
      <c r="G194" s="110"/>
      <c r="H194" s="110"/>
      <c r="I194" s="19"/>
      <c r="J194" s="120"/>
      <c r="K194" s="120"/>
      <c r="L194" s="120"/>
      <c r="M194" s="120"/>
      <c r="N194" s="120"/>
      <c r="O194" s="95"/>
      <c r="P194" s="120"/>
      <c r="Q194" s="95"/>
      <c r="R194" s="120"/>
      <c r="S194" s="60"/>
      <c r="T194" s="71"/>
      <c r="U194" s="60"/>
      <c r="V194" s="69"/>
      <c r="W194" s="60"/>
      <c r="X194" s="71"/>
      <c r="Y194" s="60"/>
      <c r="Z194" s="69"/>
      <c r="AA194" s="60"/>
      <c r="AB194" s="71"/>
      <c r="AC194" s="60"/>
      <c r="AD194" s="69">
        <f t="shared" si="30"/>
        <v>0</v>
      </c>
      <c r="AE194" s="69"/>
      <c r="AF194" s="70"/>
      <c r="AM194" s="48"/>
      <c r="AQ194" s="48"/>
      <c r="AU194" s="48"/>
      <c r="AY194" s="48"/>
      <c r="BC194" s="48"/>
    </row>
    <row r="195" spans="1:55" hidden="1" x14ac:dyDescent="0.35">
      <c r="A195" s="42"/>
      <c r="B195" s="6"/>
      <c r="C195" s="9"/>
      <c r="D195" s="108"/>
      <c r="E195" s="142"/>
      <c r="F195" s="60"/>
      <c r="G195" s="61"/>
      <c r="H195" s="50" t="s">
        <v>36</v>
      </c>
      <c r="I195" s="19"/>
      <c r="J195" s="121">
        <f>SUM(J178:J194)</f>
        <v>0</v>
      </c>
      <c r="K195" s="121"/>
      <c r="L195" s="121">
        <f>SUM(L179:L194)</f>
        <v>0</v>
      </c>
      <c r="M195" s="121"/>
      <c r="N195" s="121">
        <f>SUM(N178:N194)</f>
        <v>0</v>
      </c>
      <c r="O195" s="122"/>
      <c r="P195" s="121">
        <f>SUM(P179:P194)</f>
        <v>0</v>
      </c>
      <c r="Q195" s="122"/>
      <c r="R195" s="121">
        <f>SUM(R178:R194)</f>
        <v>0</v>
      </c>
      <c r="S195" s="61"/>
      <c r="T195" s="51">
        <f>SUM(T179:T194)</f>
        <v>0</v>
      </c>
      <c r="U195" s="61"/>
      <c r="V195" s="50">
        <f>SUM(V178:V194)</f>
        <v>0</v>
      </c>
      <c r="W195" s="61"/>
      <c r="X195" s="51">
        <f>SUM(X179:X194)</f>
        <v>0</v>
      </c>
      <c r="Y195" s="61"/>
      <c r="Z195" s="50">
        <f>SUM(Z178:Z194)</f>
        <v>0</v>
      </c>
      <c r="AA195" s="61"/>
      <c r="AB195" s="51">
        <f>SUM(AB179:AB194)</f>
        <v>0</v>
      </c>
      <c r="AC195" s="61"/>
      <c r="AD195" s="50">
        <f t="shared" si="30"/>
        <v>0</v>
      </c>
      <c r="AE195" s="19"/>
      <c r="AF195" s="29">
        <f>L195+P195+T195+X195+AB195</f>
        <v>0</v>
      </c>
      <c r="AM195" s="48"/>
      <c r="AQ195" s="48"/>
      <c r="AU195" s="48"/>
      <c r="AY195" s="48"/>
      <c r="BC195" s="48"/>
    </row>
    <row r="196" spans="1:55" hidden="1" outlineLevel="1" x14ac:dyDescent="0.35">
      <c r="A196" s="42"/>
      <c r="B196" s="6"/>
      <c r="C196" s="232" t="s">
        <v>19</v>
      </c>
      <c r="D196" s="108"/>
      <c r="E196" s="109" t="s">
        <v>56</v>
      </c>
      <c r="F196" s="110" t="s">
        <v>54</v>
      </c>
      <c r="G196" s="110" t="s">
        <v>61</v>
      </c>
      <c r="H196" s="110" t="s">
        <v>55</v>
      </c>
      <c r="I196" s="69"/>
      <c r="J196" s="120"/>
      <c r="K196" s="120"/>
      <c r="L196" s="120"/>
      <c r="M196" s="120"/>
      <c r="N196" s="120"/>
      <c r="O196" s="95"/>
      <c r="P196" s="120"/>
      <c r="Q196" s="95"/>
      <c r="R196" s="120"/>
      <c r="S196" s="60"/>
      <c r="T196" s="71"/>
      <c r="U196" s="60"/>
      <c r="V196" s="69"/>
      <c r="W196" s="60"/>
      <c r="X196" s="71"/>
      <c r="Y196" s="60"/>
      <c r="Z196" s="69"/>
      <c r="AA196" s="60"/>
      <c r="AB196" s="71"/>
      <c r="AC196" s="60"/>
      <c r="AD196" s="69">
        <f t="shared" si="30"/>
        <v>0</v>
      </c>
      <c r="AE196" s="19"/>
      <c r="AF196" s="29"/>
      <c r="AM196" s="48"/>
      <c r="AQ196" s="48"/>
      <c r="AU196" s="48"/>
      <c r="AY196" s="48"/>
      <c r="BC196" s="48"/>
    </row>
    <row r="197" spans="1:55" hidden="1" outlineLevel="1" x14ac:dyDescent="0.35">
      <c r="A197" s="42"/>
      <c r="B197" s="6"/>
      <c r="C197" s="236" t="s">
        <v>57</v>
      </c>
      <c r="D197" s="108"/>
      <c r="E197" s="109"/>
      <c r="F197" s="110"/>
      <c r="G197" s="110"/>
      <c r="H197" s="110"/>
      <c r="I197" s="69"/>
      <c r="J197" s="120"/>
      <c r="K197" s="120"/>
      <c r="L197" s="120"/>
      <c r="M197" s="120"/>
      <c r="N197" s="120"/>
      <c r="O197" s="95"/>
      <c r="P197" s="120"/>
      <c r="Q197" s="95"/>
      <c r="R197" s="120"/>
      <c r="S197" s="60"/>
      <c r="T197" s="71"/>
      <c r="U197" s="60"/>
      <c r="V197" s="69"/>
      <c r="W197" s="60"/>
      <c r="X197" s="138"/>
      <c r="Y197" s="60"/>
      <c r="Z197" s="60"/>
      <c r="AA197" s="60"/>
      <c r="AB197" s="138"/>
      <c r="AC197" s="60"/>
      <c r="AD197" s="69">
        <f t="shared" si="30"/>
        <v>0</v>
      </c>
      <c r="AE197" s="69"/>
      <c r="AF197" s="70"/>
      <c r="AM197" s="48"/>
      <c r="AQ197" s="48"/>
      <c r="AU197" s="48"/>
      <c r="AY197" s="48"/>
      <c r="BC197" s="48"/>
    </row>
    <row r="198" spans="1:55" hidden="1" outlineLevel="1" x14ac:dyDescent="0.35">
      <c r="A198" s="42" t="s">
        <v>96</v>
      </c>
      <c r="B198" s="6"/>
      <c r="C198" s="9"/>
      <c r="D198" s="108" t="s">
        <v>58</v>
      </c>
      <c r="E198" s="109"/>
      <c r="F198" s="110"/>
      <c r="G198" s="110"/>
      <c r="H198" s="110"/>
      <c r="I198" s="69"/>
      <c r="J198" s="120">
        <f>E198*G198*H198</f>
        <v>0</v>
      </c>
      <c r="K198" s="120"/>
      <c r="L198" s="120">
        <v>0</v>
      </c>
      <c r="M198" s="120"/>
      <c r="N198" s="120">
        <v>0</v>
      </c>
      <c r="O198" s="95"/>
      <c r="P198" s="120">
        <v>0</v>
      </c>
      <c r="Q198" s="95"/>
      <c r="R198" s="120">
        <v>0</v>
      </c>
      <c r="S198" s="60"/>
      <c r="T198" s="71">
        <v>0</v>
      </c>
      <c r="U198" s="60"/>
      <c r="V198" s="69">
        <v>0</v>
      </c>
      <c r="W198" s="60"/>
      <c r="X198" s="71">
        <v>0</v>
      </c>
      <c r="Y198" s="60"/>
      <c r="Z198" s="69">
        <v>0</v>
      </c>
      <c r="AA198" s="60"/>
      <c r="AB198" s="71">
        <v>0</v>
      </c>
      <c r="AC198" s="60"/>
      <c r="AD198" s="69">
        <f t="shared" si="30"/>
        <v>0</v>
      </c>
      <c r="AF198" s="70">
        <f t="shared" ref="AF198:AF199" si="36">L198+P198+T198+X198+AB198</f>
        <v>0</v>
      </c>
      <c r="AM198" s="48"/>
      <c r="AQ198" s="48"/>
      <c r="AU198" s="48"/>
      <c r="AY198" s="48"/>
      <c r="BC198" s="48"/>
    </row>
    <row r="199" spans="1:55" hidden="1" outlineLevel="1" x14ac:dyDescent="0.35">
      <c r="A199" s="42" t="s">
        <v>96</v>
      </c>
      <c r="B199" s="6"/>
      <c r="C199" s="9"/>
      <c r="D199" s="108" t="s">
        <v>62</v>
      </c>
      <c r="E199" s="109"/>
      <c r="F199" s="110"/>
      <c r="G199" s="110">
        <f>G198</f>
        <v>0</v>
      </c>
      <c r="H199" s="110">
        <f t="shared" ref="H199:H201" si="37">H198</f>
        <v>0</v>
      </c>
      <c r="I199" s="69"/>
      <c r="J199" s="120">
        <f>E199*F199*G199*H199</f>
        <v>0</v>
      </c>
      <c r="K199" s="120"/>
      <c r="L199" s="120">
        <v>0</v>
      </c>
      <c r="M199" s="120"/>
      <c r="N199" s="120">
        <v>0</v>
      </c>
      <c r="O199" s="95"/>
      <c r="P199" s="120">
        <v>0</v>
      </c>
      <c r="Q199" s="95"/>
      <c r="R199" s="120">
        <v>0</v>
      </c>
      <c r="S199" s="60"/>
      <c r="T199" s="71">
        <v>0</v>
      </c>
      <c r="U199" s="60"/>
      <c r="V199" s="69">
        <v>0</v>
      </c>
      <c r="W199" s="60"/>
      <c r="X199" s="71">
        <v>0</v>
      </c>
      <c r="Y199" s="60"/>
      <c r="Z199" s="69">
        <v>0</v>
      </c>
      <c r="AA199" s="60"/>
      <c r="AB199" s="71">
        <v>0</v>
      </c>
      <c r="AC199" s="60"/>
      <c r="AD199" s="69">
        <f t="shared" si="30"/>
        <v>0</v>
      </c>
      <c r="AF199" s="70">
        <f t="shared" si="36"/>
        <v>0</v>
      </c>
      <c r="AM199" s="48"/>
      <c r="AQ199" s="48"/>
      <c r="AU199" s="48"/>
      <c r="AY199" s="48"/>
      <c r="BC199" s="48"/>
    </row>
    <row r="200" spans="1:55" hidden="1" outlineLevel="1" x14ac:dyDescent="0.35">
      <c r="A200" s="42" t="s">
        <v>96</v>
      </c>
      <c r="B200" s="6"/>
      <c r="C200" s="9"/>
      <c r="D200" s="108" t="s">
        <v>59</v>
      </c>
      <c r="E200" s="109"/>
      <c r="F200" s="110"/>
      <c r="G200" s="110">
        <f t="shared" ref="G200:G201" si="38">G199</f>
        <v>0</v>
      </c>
      <c r="H200" s="110">
        <f t="shared" si="37"/>
        <v>0</v>
      </c>
      <c r="I200" s="69"/>
      <c r="J200" s="120">
        <f>E200*F200*G200*H200</f>
        <v>0</v>
      </c>
      <c r="K200" s="120"/>
      <c r="L200" s="120">
        <v>0</v>
      </c>
      <c r="M200" s="120"/>
      <c r="N200" s="120">
        <v>0</v>
      </c>
      <c r="O200" s="95"/>
      <c r="P200" s="120">
        <v>0</v>
      </c>
      <c r="Q200" s="95"/>
      <c r="R200" s="120">
        <v>0</v>
      </c>
      <c r="S200" s="60"/>
      <c r="T200" s="71">
        <v>0</v>
      </c>
      <c r="U200" s="60"/>
      <c r="V200" s="69">
        <v>0</v>
      </c>
      <c r="W200" s="60"/>
      <c r="X200" s="71">
        <v>0</v>
      </c>
      <c r="Y200" s="60"/>
      <c r="Z200" s="69">
        <v>0</v>
      </c>
      <c r="AA200" s="60"/>
      <c r="AB200" s="71">
        <v>0</v>
      </c>
      <c r="AC200" s="60"/>
      <c r="AD200" s="69">
        <f t="shared" si="30"/>
        <v>0</v>
      </c>
      <c r="AE200" s="69"/>
      <c r="AF200" s="70">
        <f>L200+P200+T200+X200+AB200</f>
        <v>0</v>
      </c>
      <c r="AH200" s="66"/>
      <c r="AM200" s="48"/>
      <c r="AQ200" s="48"/>
      <c r="AU200" s="48"/>
      <c r="AY200" s="48"/>
      <c r="BC200" s="48"/>
    </row>
    <row r="201" spans="1:55" hidden="1" outlineLevel="1" x14ac:dyDescent="0.35">
      <c r="A201" s="42" t="s">
        <v>96</v>
      </c>
      <c r="B201" s="6"/>
      <c r="C201" s="9"/>
      <c r="D201" s="108" t="s">
        <v>63</v>
      </c>
      <c r="E201" s="109"/>
      <c r="F201" s="110"/>
      <c r="G201" s="110">
        <f t="shared" si="38"/>
        <v>0</v>
      </c>
      <c r="H201" s="110">
        <f t="shared" si="37"/>
        <v>0</v>
      </c>
      <c r="I201" s="69"/>
      <c r="J201" s="120">
        <f>E201*G201*H201</f>
        <v>0</v>
      </c>
      <c r="K201" s="120"/>
      <c r="L201" s="120">
        <v>0</v>
      </c>
      <c r="M201" s="120"/>
      <c r="N201" s="120">
        <v>0</v>
      </c>
      <c r="O201" s="95"/>
      <c r="P201" s="120">
        <v>0</v>
      </c>
      <c r="Q201" s="95"/>
      <c r="R201" s="120">
        <v>0</v>
      </c>
      <c r="S201" s="60"/>
      <c r="T201" s="71">
        <v>0</v>
      </c>
      <c r="U201" s="60"/>
      <c r="V201" s="69">
        <v>0</v>
      </c>
      <c r="W201" s="60"/>
      <c r="X201" s="71">
        <v>0</v>
      </c>
      <c r="Y201" s="60"/>
      <c r="Z201" s="69">
        <v>0</v>
      </c>
      <c r="AA201" s="60"/>
      <c r="AB201" s="71">
        <v>0</v>
      </c>
      <c r="AC201" s="60"/>
      <c r="AD201" s="69">
        <f t="shared" si="30"/>
        <v>0</v>
      </c>
      <c r="AE201" s="69"/>
      <c r="AF201" s="70">
        <f>L201+P201+T201+X201+AB201</f>
        <v>0</v>
      </c>
      <c r="AM201" s="48"/>
      <c r="AQ201" s="48"/>
      <c r="AU201" s="48"/>
      <c r="AY201" s="48"/>
      <c r="BC201" s="48"/>
    </row>
    <row r="202" spans="1:55" hidden="1" outlineLevel="1" x14ac:dyDescent="0.35">
      <c r="A202" s="42"/>
      <c r="B202" s="6"/>
      <c r="C202" s="108"/>
      <c r="D202" s="108"/>
      <c r="E202" s="109"/>
      <c r="F202" s="110"/>
      <c r="G202" s="110"/>
      <c r="H202" s="110"/>
      <c r="I202" s="69"/>
      <c r="J202" s="120"/>
      <c r="K202" s="120"/>
      <c r="L202" s="120"/>
      <c r="M202" s="120"/>
      <c r="N202" s="120"/>
      <c r="O202" s="95"/>
      <c r="P202" s="120"/>
      <c r="Q202" s="95"/>
      <c r="R202" s="120"/>
      <c r="S202" s="60"/>
      <c r="T202" s="71"/>
      <c r="U202" s="60"/>
      <c r="V202" s="69"/>
      <c r="W202" s="60"/>
      <c r="X202" s="71"/>
      <c r="Y202" s="60"/>
      <c r="Z202" s="69"/>
      <c r="AA202" s="60"/>
      <c r="AB202" s="71"/>
      <c r="AC202" s="60"/>
      <c r="AD202" s="69">
        <f t="shared" si="30"/>
        <v>0</v>
      </c>
      <c r="AE202" s="69"/>
      <c r="AF202" s="70"/>
      <c r="AM202" s="48"/>
      <c r="AQ202" s="48"/>
      <c r="AU202" s="48"/>
      <c r="AY202" s="48"/>
      <c r="BC202" s="48"/>
    </row>
    <row r="203" spans="1:55" hidden="1" outlineLevel="1" x14ac:dyDescent="0.35">
      <c r="A203" s="42"/>
      <c r="B203" s="6"/>
      <c r="C203" s="232" t="s">
        <v>57</v>
      </c>
      <c r="D203" s="108"/>
      <c r="E203" s="109"/>
      <c r="F203" s="110"/>
      <c r="G203" s="110"/>
      <c r="H203" s="110"/>
      <c r="I203" s="69"/>
      <c r="J203" s="120"/>
      <c r="K203" s="120"/>
      <c r="L203" s="120"/>
      <c r="M203" s="120"/>
      <c r="N203" s="120"/>
      <c r="O203" s="95"/>
      <c r="P203" s="120"/>
      <c r="Q203" s="95"/>
      <c r="R203" s="95"/>
      <c r="S203" s="60"/>
      <c r="T203" s="138"/>
      <c r="U203" s="60"/>
      <c r="V203" s="60"/>
      <c r="W203" s="60"/>
      <c r="X203" s="138"/>
      <c r="Y203" s="60"/>
      <c r="Z203" s="60"/>
      <c r="AA203" s="60"/>
      <c r="AB203" s="138"/>
      <c r="AC203" s="60"/>
      <c r="AD203" s="69">
        <f t="shared" si="30"/>
        <v>0</v>
      </c>
      <c r="AE203" s="69"/>
      <c r="AF203" s="70"/>
      <c r="AM203" s="48"/>
      <c r="AQ203" s="48"/>
      <c r="AU203" s="48"/>
      <c r="AY203" s="48"/>
      <c r="BC203" s="48"/>
    </row>
    <row r="204" spans="1:55" hidden="1" outlineLevel="1" x14ac:dyDescent="0.35">
      <c r="A204" s="42" t="s">
        <v>96</v>
      </c>
      <c r="B204" s="6"/>
      <c r="C204" s="9"/>
      <c r="D204" s="108" t="s">
        <v>58</v>
      </c>
      <c r="E204" s="109"/>
      <c r="F204" s="110"/>
      <c r="G204" s="110"/>
      <c r="H204" s="110"/>
      <c r="I204" s="69"/>
      <c r="J204" s="120">
        <f>E204*G204*H204</f>
        <v>0</v>
      </c>
      <c r="K204" s="120"/>
      <c r="L204" s="120">
        <v>0</v>
      </c>
      <c r="M204" s="120"/>
      <c r="N204" s="120">
        <v>0</v>
      </c>
      <c r="O204" s="95"/>
      <c r="P204" s="120">
        <v>0</v>
      </c>
      <c r="Q204" s="95"/>
      <c r="R204" s="120">
        <v>0</v>
      </c>
      <c r="S204" s="60"/>
      <c r="T204" s="71">
        <v>0</v>
      </c>
      <c r="U204" s="60"/>
      <c r="V204" s="69">
        <v>0</v>
      </c>
      <c r="W204" s="60"/>
      <c r="X204" s="71">
        <v>0</v>
      </c>
      <c r="Y204" s="60"/>
      <c r="Z204" s="69">
        <v>0</v>
      </c>
      <c r="AA204" s="60"/>
      <c r="AB204" s="71">
        <v>0</v>
      </c>
      <c r="AC204" s="60"/>
      <c r="AD204" s="69">
        <f t="shared" si="30"/>
        <v>0</v>
      </c>
      <c r="AF204" s="70">
        <f t="shared" ref="AF204:AF205" si="39">L204+P204+T204+X204+AB204</f>
        <v>0</v>
      </c>
      <c r="AM204" s="48"/>
      <c r="AQ204" s="48"/>
      <c r="AU204" s="48"/>
      <c r="AY204" s="48"/>
      <c r="BC204" s="48"/>
    </row>
    <row r="205" spans="1:55" hidden="1" outlineLevel="1" x14ac:dyDescent="0.35">
      <c r="A205" s="42" t="s">
        <v>96</v>
      </c>
      <c r="B205" s="6"/>
      <c r="C205" s="9"/>
      <c r="D205" s="108" t="s">
        <v>62</v>
      </c>
      <c r="E205" s="109"/>
      <c r="F205" s="110"/>
      <c r="G205" s="110">
        <f>G204</f>
        <v>0</v>
      </c>
      <c r="H205" s="110">
        <f t="shared" ref="H205:H207" si="40">H204</f>
        <v>0</v>
      </c>
      <c r="I205" s="69"/>
      <c r="J205" s="120">
        <f>E205*F205*G205*H205</f>
        <v>0</v>
      </c>
      <c r="K205" s="120"/>
      <c r="L205" s="120">
        <v>0</v>
      </c>
      <c r="M205" s="120"/>
      <c r="N205" s="120">
        <v>0</v>
      </c>
      <c r="O205" s="95"/>
      <c r="P205" s="120">
        <v>0</v>
      </c>
      <c r="Q205" s="95"/>
      <c r="R205" s="120">
        <v>0</v>
      </c>
      <c r="S205" s="60"/>
      <c r="T205" s="71">
        <v>0</v>
      </c>
      <c r="U205" s="60"/>
      <c r="V205" s="69">
        <v>0</v>
      </c>
      <c r="W205" s="60"/>
      <c r="X205" s="71">
        <v>0</v>
      </c>
      <c r="Y205" s="60"/>
      <c r="Z205" s="69">
        <v>0</v>
      </c>
      <c r="AA205" s="60"/>
      <c r="AB205" s="71">
        <v>0</v>
      </c>
      <c r="AC205" s="60"/>
      <c r="AD205" s="69">
        <f t="shared" si="30"/>
        <v>0</v>
      </c>
      <c r="AF205" s="70">
        <f t="shared" si="39"/>
        <v>0</v>
      </c>
      <c r="AM205" s="48"/>
      <c r="AQ205" s="48"/>
      <c r="AU205" s="48"/>
      <c r="AY205" s="48"/>
      <c r="BC205" s="48"/>
    </row>
    <row r="206" spans="1:55" hidden="1" outlineLevel="1" x14ac:dyDescent="0.35">
      <c r="A206" s="42" t="s">
        <v>96</v>
      </c>
      <c r="B206" s="6"/>
      <c r="C206" s="9"/>
      <c r="D206" s="108" t="s">
        <v>59</v>
      </c>
      <c r="E206" s="109"/>
      <c r="F206" s="110"/>
      <c r="G206" s="110">
        <f t="shared" ref="G206:G207" si="41">G205</f>
        <v>0</v>
      </c>
      <c r="H206" s="110">
        <f t="shared" si="40"/>
        <v>0</v>
      </c>
      <c r="I206" s="69"/>
      <c r="J206" s="120">
        <f>E206*F206*G206*H206</f>
        <v>0</v>
      </c>
      <c r="K206" s="120"/>
      <c r="L206" s="120">
        <v>0</v>
      </c>
      <c r="M206" s="120"/>
      <c r="N206" s="120">
        <v>0</v>
      </c>
      <c r="O206" s="95"/>
      <c r="P206" s="120">
        <v>0</v>
      </c>
      <c r="Q206" s="95"/>
      <c r="R206" s="120">
        <v>0</v>
      </c>
      <c r="S206" s="60"/>
      <c r="T206" s="71">
        <v>0</v>
      </c>
      <c r="U206" s="60"/>
      <c r="V206" s="69">
        <v>0</v>
      </c>
      <c r="W206" s="60"/>
      <c r="X206" s="71">
        <v>0</v>
      </c>
      <c r="Y206" s="60"/>
      <c r="Z206" s="69">
        <v>0</v>
      </c>
      <c r="AA206" s="60"/>
      <c r="AB206" s="71">
        <v>0</v>
      </c>
      <c r="AC206" s="60"/>
      <c r="AD206" s="69">
        <f t="shared" si="30"/>
        <v>0</v>
      </c>
      <c r="AE206" s="69"/>
      <c r="AF206" s="70">
        <f>L206+P206+T206+X206+AB206</f>
        <v>0</v>
      </c>
      <c r="AH206" s="66"/>
      <c r="AM206" s="48"/>
      <c r="AQ206" s="48"/>
      <c r="AU206" s="48"/>
      <c r="AY206" s="48"/>
      <c r="BC206" s="48"/>
    </row>
    <row r="207" spans="1:55" hidden="1" outlineLevel="1" x14ac:dyDescent="0.35">
      <c r="A207" s="42" t="s">
        <v>96</v>
      </c>
      <c r="B207" s="6"/>
      <c r="C207" s="9"/>
      <c r="D207" s="108" t="s">
        <v>63</v>
      </c>
      <c r="E207" s="109"/>
      <c r="F207" s="110"/>
      <c r="G207" s="110">
        <f t="shared" si="41"/>
        <v>0</v>
      </c>
      <c r="H207" s="110">
        <f t="shared" si="40"/>
        <v>0</v>
      </c>
      <c r="I207" s="69"/>
      <c r="J207" s="120">
        <f>E207*G207*H207</f>
        <v>0</v>
      </c>
      <c r="K207" s="120"/>
      <c r="L207" s="120">
        <v>0</v>
      </c>
      <c r="M207" s="120"/>
      <c r="N207" s="120">
        <v>0</v>
      </c>
      <c r="O207" s="95"/>
      <c r="P207" s="120">
        <v>0</v>
      </c>
      <c r="Q207" s="95"/>
      <c r="R207" s="120">
        <v>0</v>
      </c>
      <c r="S207" s="60"/>
      <c r="T207" s="71">
        <v>0</v>
      </c>
      <c r="U207" s="60"/>
      <c r="V207" s="69">
        <v>0</v>
      </c>
      <c r="W207" s="60"/>
      <c r="X207" s="71">
        <v>0</v>
      </c>
      <c r="Y207" s="60"/>
      <c r="Z207" s="69">
        <v>0</v>
      </c>
      <c r="AA207" s="60"/>
      <c r="AB207" s="71">
        <v>0</v>
      </c>
      <c r="AC207" s="60"/>
      <c r="AD207" s="69">
        <f t="shared" si="30"/>
        <v>0</v>
      </c>
      <c r="AE207" s="69"/>
      <c r="AF207" s="70">
        <f>L207+P207+T207+X207+AB207</f>
        <v>0</v>
      </c>
      <c r="AM207" s="48"/>
      <c r="AQ207" s="48"/>
      <c r="AU207" s="48"/>
      <c r="AY207" s="48"/>
      <c r="BC207" s="48"/>
    </row>
    <row r="208" spans="1:55" hidden="1" outlineLevel="1" x14ac:dyDescent="0.35">
      <c r="A208" s="42"/>
      <c r="B208" s="6"/>
      <c r="C208" s="9"/>
      <c r="D208" s="108"/>
      <c r="E208" s="109"/>
      <c r="F208" s="110"/>
      <c r="G208" s="110"/>
      <c r="H208" s="110"/>
      <c r="I208" s="69"/>
      <c r="J208" s="120"/>
      <c r="K208" s="120"/>
      <c r="L208" s="120"/>
      <c r="M208" s="120"/>
      <c r="N208" s="120"/>
      <c r="O208" s="95"/>
      <c r="P208" s="120"/>
      <c r="Q208" s="95"/>
      <c r="R208" s="120"/>
      <c r="S208" s="60"/>
      <c r="T208" s="71"/>
      <c r="U208" s="60"/>
      <c r="V208" s="69"/>
      <c r="W208" s="60"/>
      <c r="X208" s="71"/>
      <c r="Y208" s="60"/>
      <c r="Z208" s="69"/>
      <c r="AA208" s="60"/>
      <c r="AB208" s="71"/>
      <c r="AC208" s="60"/>
      <c r="AD208" s="69">
        <f t="shared" si="30"/>
        <v>0</v>
      </c>
      <c r="AE208" s="69"/>
      <c r="AF208" s="70"/>
      <c r="AM208" s="48"/>
      <c r="AQ208" s="48"/>
      <c r="AU208" s="48"/>
      <c r="AY208" s="48"/>
      <c r="BC208" s="48"/>
    </row>
    <row r="209" spans="1:55" hidden="1" x14ac:dyDescent="0.35">
      <c r="A209" s="42"/>
      <c r="B209" s="6"/>
      <c r="C209" s="108"/>
      <c r="D209" s="108"/>
      <c r="E209" s="143"/>
      <c r="F209" s="60"/>
      <c r="G209" s="61"/>
      <c r="H209" s="50" t="s">
        <v>37</v>
      </c>
      <c r="I209" s="69"/>
      <c r="J209" s="144">
        <f>SUM(J197:J208)</f>
        <v>0</v>
      </c>
      <c r="K209" s="144"/>
      <c r="L209" s="144">
        <f>SUM(L197:L208)</f>
        <v>0</v>
      </c>
      <c r="M209" s="144"/>
      <c r="N209" s="144">
        <f>SUM(N197:N208)</f>
        <v>0</v>
      </c>
      <c r="O209" s="145"/>
      <c r="P209" s="144">
        <f>SUM(P197:P208)</f>
        <v>0</v>
      </c>
      <c r="Q209" s="145"/>
      <c r="R209" s="144">
        <f>SUM(R197:R208)</f>
        <v>0</v>
      </c>
      <c r="S209" s="146"/>
      <c r="T209" s="147">
        <f>SUM(T197:T208)</f>
        <v>0</v>
      </c>
      <c r="U209" s="146"/>
      <c r="V209" s="148">
        <f>SUM(V197:V208)</f>
        <v>0</v>
      </c>
      <c r="W209" s="146"/>
      <c r="X209" s="147">
        <f>SUM(X197:X208)</f>
        <v>0</v>
      </c>
      <c r="Y209" s="146"/>
      <c r="Z209" s="148">
        <f>SUM(Z197:Z208)</f>
        <v>0</v>
      </c>
      <c r="AA209" s="146"/>
      <c r="AB209" s="147">
        <f>SUM(AB197:AB208)</f>
        <v>0</v>
      </c>
      <c r="AC209" s="146"/>
      <c r="AD209" s="148">
        <f t="shared" si="30"/>
        <v>0</v>
      </c>
      <c r="AE209" s="69"/>
      <c r="AF209" s="52">
        <f>SUM(AF198:AF208)</f>
        <v>0</v>
      </c>
      <c r="AM209" s="48"/>
      <c r="AQ209" s="48"/>
      <c r="AU209" s="48"/>
      <c r="AY209" s="48"/>
      <c r="BC209" s="48"/>
    </row>
    <row r="210" spans="1:55" x14ac:dyDescent="0.35">
      <c r="A210" s="42"/>
      <c r="B210" s="6"/>
      <c r="C210" s="108"/>
      <c r="D210" s="108"/>
      <c r="E210" s="284"/>
      <c r="F210" s="177"/>
      <c r="G210" s="285"/>
      <c r="H210" s="286" t="s">
        <v>149</v>
      </c>
      <c r="I210" s="69"/>
      <c r="J210" s="301">
        <f>J180+J181+J182+J183+J184</f>
        <v>0</v>
      </c>
      <c r="K210" s="301"/>
      <c r="L210" s="301"/>
      <c r="M210" s="301"/>
      <c r="N210" s="301">
        <f>N180+N181+N182+N183+N184</f>
        <v>0</v>
      </c>
      <c r="O210" s="302"/>
      <c r="P210" s="301"/>
      <c r="Q210" s="302"/>
      <c r="R210" s="301">
        <f>R180+R181+R182+R183+R184</f>
        <v>0</v>
      </c>
      <c r="S210" s="302"/>
      <c r="T210" s="301"/>
      <c r="U210" s="302"/>
      <c r="V210" s="303">
        <f>V180+V181+V182+V183+V184</f>
        <v>0</v>
      </c>
      <c r="W210" s="302"/>
      <c r="X210" s="301"/>
      <c r="Y210" s="302"/>
      <c r="Z210" s="301"/>
      <c r="AA210" s="302"/>
      <c r="AB210" s="301"/>
      <c r="AC210" s="302"/>
      <c r="AD210" s="301">
        <f t="shared" si="30"/>
        <v>0</v>
      </c>
      <c r="AE210" s="69"/>
      <c r="AF210" s="52"/>
      <c r="AM210" s="48"/>
      <c r="AQ210" s="48"/>
      <c r="AU210" s="48"/>
      <c r="AY210" s="48"/>
      <c r="BC210" s="48"/>
    </row>
    <row r="211" spans="1:55" x14ac:dyDescent="0.35">
      <c r="A211" s="42"/>
      <c r="B211" s="6"/>
      <c r="C211" s="108"/>
      <c r="D211" s="108" t="s">
        <v>169</v>
      </c>
      <c r="E211" s="143"/>
      <c r="F211" s="60"/>
      <c r="G211" s="61"/>
      <c r="H211" s="50"/>
      <c r="I211" s="69"/>
      <c r="J211" s="304">
        <v>0</v>
      </c>
      <c r="K211" s="304"/>
      <c r="L211" s="304"/>
      <c r="M211" s="304"/>
      <c r="N211" s="304">
        <v>0</v>
      </c>
      <c r="O211" s="305"/>
      <c r="P211" s="304"/>
      <c r="Q211" s="305"/>
      <c r="R211" s="304">
        <v>0</v>
      </c>
      <c r="S211" s="305"/>
      <c r="T211" s="304"/>
      <c r="U211" s="305"/>
      <c r="V211" s="304">
        <v>0</v>
      </c>
      <c r="W211" s="305"/>
      <c r="X211" s="304"/>
      <c r="Y211" s="305"/>
      <c r="Z211" s="304"/>
      <c r="AA211" s="305"/>
      <c r="AB211" s="304"/>
      <c r="AC211" s="305"/>
      <c r="AD211" s="304">
        <f t="shared" si="30"/>
        <v>0</v>
      </c>
      <c r="AE211" s="69"/>
      <c r="AF211" s="52"/>
      <c r="AM211" s="48"/>
      <c r="AQ211" s="48"/>
      <c r="AU211" s="48"/>
      <c r="AY211" s="48"/>
      <c r="BC211" s="48"/>
    </row>
    <row r="212" spans="1:55" x14ac:dyDescent="0.35">
      <c r="A212" s="42"/>
      <c r="B212" s="6"/>
      <c r="C212" s="108"/>
      <c r="D212" s="108" t="s">
        <v>170</v>
      </c>
      <c r="E212" s="143"/>
      <c r="F212" s="60"/>
      <c r="G212" s="61"/>
      <c r="H212" s="50"/>
      <c r="I212" s="69"/>
      <c r="J212" s="304">
        <v>0</v>
      </c>
      <c r="K212" s="304"/>
      <c r="L212" s="304"/>
      <c r="M212" s="304"/>
      <c r="N212" s="304">
        <v>0</v>
      </c>
      <c r="O212" s="305"/>
      <c r="P212" s="304"/>
      <c r="Q212" s="305"/>
      <c r="R212" s="304">
        <v>0</v>
      </c>
      <c r="S212" s="305"/>
      <c r="T212" s="304"/>
      <c r="U212" s="305"/>
      <c r="V212" s="304">
        <v>0</v>
      </c>
      <c r="W212" s="305"/>
      <c r="X212" s="304"/>
      <c r="Y212" s="305"/>
      <c r="Z212" s="304"/>
      <c r="AA212" s="305"/>
      <c r="AB212" s="304"/>
      <c r="AC212" s="305"/>
      <c r="AD212" s="304">
        <f t="shared" ref="AD212" si="42">J212+N212+R212+V212</f>
        <v>0</v>
      </c>
      <c r="AE212" s="69"/>
      <c r="AF212" s="52"/>
      <c r="AM212" s="48"/>
      <c r="AQ212" s="48"/>
      <c r="AU212" s="48"/>
      <c r="AY212" s="48"/>
      <c r="BC212" s="48"/>
    </row>
    <row r="213" spans="1:55" ht="12.75" customHeight="1" x14ac:dyDescent="0.35">
      <c r="A213" s="42"/>
      <c r="B213" s="6"/>
      <c r="C213" s="108"/>
      <c r="D213" s="108"/>
      <c r="E213" s="108"/>
      <c r="F213" s="60"/>
      <c r="G213" s="60"/>
      <c r="H213" s="183" t="s">
        <v>131</v>
      </c>
      <c r="I213" s="19"/>
      <c r="J213" s="184">
        <f>J210+J211+J212</f>
        <v>0</v>
      </c>
      <c r="K213" s="185"/>
      <c r="L213" s="186"/>
      <c r="M213" s="185"/>
      <c r="N213" s="184">
        <f>N210+N211+N212</f>
        <v>0</v>
      </c>
      <c r="O213" s="187"/>
      <c r="P213" s="188"/>
      <c r="Q213" s="187"/>
      <c r="R213" s="184">
        <f>R210+R211+R212</f>
        <v>0</v>
      </c>
      <c r="S213" s="189"/>
      <c r="T213" s="190"/>
      <c r="U213" s="189"/>
      <c r="V213" s="191">
        <f>V210+V211+V212</f>
        <v>0</v>
      </c>
      <c r="W213" s="189"/>
      <c r="X213" s="190"/>
      <c r="Y213" s="189"/>
      <c r="Z213" s="191"/>
      <c r="AA213" s="189"/>
      <c r="AB213" s="190"/>
      <c r="AC213" s="189"/>
      <c r="AD213" s="191">
        <f>J213+N213+R213+V213</f>
        <v>0</v>
      </c>
      <c r="AF213" s="38"/>
      <c r="AM213" s="48"/>
      <c r="AQ213" s="48"/>
      <c r="AU213" s="48"/>
      <c r="AY213" s="48"/>
      <c r="BC213" s="48"/>
    </row>
    <row r="214" spans="1:55" x14ac:dyDescent="0.35">
      <c r="A214" s="42"/>
      <c r="B214" s="6"/>
      <c r="C214" s="237"/>
      <c r="D214" s="149"/>
      <c r="E214" s="108"/>
      <c r="F214" s="60"/>
      <c r="G214" s="60"/>
      <c r="H214" s="260" t="s">
        <v>163</v>
      </c>
      <c r="I214" s="116"/>
      <c r="J214" s="124">
        <v>1500</v>
      </c>
      <c r="K214" s="124"/>
      <c r="L214" s="124">
        <f>L209+L195</f>
        <v>0</v>
      </c>
      <c r="M214" s="124"/>
      <c r="N214" s="124">
        <v>1500</v>
      </c>
      <c r="O214" s="125"/>
      <c r="P214" s="124">
        <f>P209+P195</f>
        <v>0</v>
      </c>
      <c r="Q214" s="125"/>
      <c r="R214" s="124">
        <v>1500</v>
      </c>
      <c r="S214" s="118"/>
      <c r="T214" s="117">
        <f>T209+T195</f>
        <v>0</v>
      </c>
      <c r="U214" s="118"/>
      <c r="V214" s="116">
        <v>1500</v>
      </c>
      <c r="W214" s="118"/>
      <c r="X214" s="117">
        <f>X209+X195</f>
        <v>0</v>
      </c>
      <c r="Y214" s="118"/>
      <c r="Z214" s="116">
        <f>Z209+Z195</f>
        <v>0</v>
      </c>
      <c r="AA214" s="118"/>
      <c r="AB214" s="117">
        <f>AB209+AB195</f>
        <v>0</v>
      </c>
      <c r="AC214" s="118"/>
      <c r="AD214" s="259">
        <f t="shared" si="30"/>
        <v>6000</v>
      </c>
      <c r="AE214" s="69"/>
      <c r="AF214" s="70">
        <f>L214+P214+T214+X214+AB214</f>
        <v>0</v>
      </c>
      <c r="AH214" s="246" t="s">
        <v>140</v>
      </c>
      <c r="AM214" s="48"/>
      <c r="AQ214" s="48"/>
      <c r="AU214" s="48"/>
      <c r="AY214" s="48"/>
      <c r="BC214" s="48"/>
    </row>
    <row r="215" spans="1:55" x14ac:dyDescent="0.35">
      <c r="A215" s="42"/>
      <c r="C215" s="108"/>
      <c r="D215" s="108"/>
      <c r="E215" s="108"/>
      <c r="F215" s="60"/>
      <c r="G215" s="60"/>
      <c r="H215" s="160"/>
      <c r="I215" s="69"/>
      <c r="J215" s="69"/>
      <c r="K215" s="69"/>
      <c r="L215" s="71"/>
      <c r="M215" s="69"/>
      <c r="N215" s="69"/>
      <c r="O215" s="60"/>
      <c r="P215" s="71"/>
      <c r="Q215" s="60"/>
      <c r="R215" s="60"/>
      <c r="S215" s="60"/>
      <c r="T215" s="138"/>
      <c r="U215" s="60"/>
      <c r="V215" s="60"/>
      <c r="W215" s="60"/>
      <c r="X215" s="138"/>
      <c r="Y215" s="60"/>
      <c r="Z215" s="60"/>
      <c r="AA215" s="60"/>
      <c r="AB215" s="138"/>
      <c r="AC215" s="60"/>
      <c r="AD215" s="69"/>
      <c r="AF215" s="37"/>
      <c r="AJ215"/>
      <c r="AK215"/>
      <c r="AL215"/>
      <c r="AM215"/>
    </row>
    <row r="216" spans="1:55" ht="12" customHeight="1" x14ac:dyDescent="0.35">
      <c r="A216" s="42"/>
      <c r="C216" s="108"/>
      <c r="D216" s="108"/>
      <c r="E216" s="108"/>
      <c r="F216" s="60"/>
      <c r="G216" s="60"/>
      <c r="H216" s="202" t="s">
        <v>190</v>
      </c>
      <c r="I216" s="19"/>
      <c r="J216" s="250">
        <f>J63+J142+J156+J162+J213</f>
        <v>0</v>
      </c>
      <c r="K216" s="19"/>
      <c r="L216" s="200"/>
      <c r="M216" s="19"/>
      <c r="N216" s="250">
        <f>N63+N142+N156+N162+N213</f>
        <v>0</v>
      </c>
      <c r="O216" s="152"/>
      <c r="P216" s="200"/>
      <c r="Q216" s="152"/>
      <c r="R216" s="250">
        <f>R63+R142+R156+R162+R213</f>
        <v>0</v>
      </c>
      <c r="S216" s="152"/>
      <c r="T216" s="201"/>
      <c r="U216" s="152"/>
      <c r="V216" s="280">
        <f>V63+V142+V156+V162+V213</f>
        <v>0</v>
      </c>
      <c r="W216" s="152"/>
      <c r="X216" s="201"/>
      <c r="Y216" s="152"/>
      <c r="Z216" s="152"/>
      <c r="AA216" s="152"/>
      <c r="AB216" s="201"/>
      <c r="AC216" s="152"/>
      <c r="AD216" s="256">
        <f>J216+N216+R216+V216</f>
        <v>0</v>
      </c>
      <c r="AF216" s="37"/>
    </row>
    <row r="217" spans="1:55" x14ac:dyDescent="0.35">
      <c r="A217" s="42" t="s">
        <v>116</v>
      </c>
      <c r="C217" s="139"/>
      <c r="D217" s="108"/>
      <c r="E217" s="108"/>
      <c r="F217" s="60"/>
      <c r="G217" s="60"/>
      <c r="H217" s="69"/>
      <c r="I217" s="69"/>
      <c r="J217" s="69"/>
      <c r="K217" s="69"/>
      <c r="L217" s="71"/>
      <c r="M217" s="69"/>
      <c r="N217" s="69"/>
      <c r="O217" s="60"/>
      <c r="P217" s="71"/>
      <c r="Q217" s="60"/>
      <c r="R217" s="60"/>
      <c r="S217" s="60"/>
      <c r="T217" s="138"/>
      <c r="U217" s="60"/>
      <c r="V217" s="60"/>
      <c r="W217" s="60"/>
      <c r="X217" s="138"/>
      <c r="Y217" s="60"/>
      <c r="Z217" s="60"/>
      <c r="AA217" s="60"/>
      <c r="AB217" s="138"/>
      <c r="AC217" s="60"/>
      <c r="AD217" s="69"/>
      <c r="AF217" s="37"/>
      <c r="AH217" s="23"/>
    </row>
    <row r="218" spans="1:55" x14ac:dyDescent="0.35">
      <c r="B218" s="6"/>
      <c r="C218" s="6" t="s">
        <v>161</v>
      </c>
      <c r="J218" s="5">
        <f>J64+J143+J157+J163+J175+J214</f>
        <v>55000</v>
      </c>
      <c r="K218" s="5"/>
      <c r="L218" s="30" t="e">
        <f>L64+L87+L97+#REF!+L113+L143</f>
        <v>#REF!</v>
      </c>
      <c r="M218" s="5"/>
      <c r="N218" s="5">
        <f>N64+N143+N157+N163+N175+N214</f>
        <v>55000</v>
      </c>
      <c r="O218" s="3"/>
      <c r="P218" s="30" t="e">
        <f>P64+P87+P97+#REF!+P113+P143</f>
        <v>#REF!</v>
      </c>
      <c r="Q218" s="3"/>
      <c r="R218" s="5">
        <f>R64+R143+R157+R163+R175+R214</f>
        <v>55000</v>
      </c>
      <c r="S218" s="66"/>
      <c r="T218" s="30" t="e">
        <f>T64+T87+T97+#REF!+T113+T143</f>
        <v>#REF!</v>
      </c>
      <c r="U218" s="66"/>
      <c r="V218" s="5">
        <f>V64+V143+V157+V163+V175+V214</f>
        <v>55000</v>
      </c>
      <c r="W218" s="66"/>
      <c r="X218" s="30" t="e">
        <f>X64+X87+X97+#REF!+X113+X143</f>
        <v>#REF!</v>
      </c>
      <c r="Y218" s="66"/>
      <c r="Z218" s="5" t="e">
        <f>Z64+Z87+Z97+#REF!+Z113+Z143</f>
        <v>#REF!</v>
      </c>
      <c r="AA218" s="66"/>
      <c r="AB218" s="30" t="e">
        <f>AB64+AB87+AB97+#REF!+AB113+AB143</f>
        <v>#REF!</v>
      </c>
      <c r="AC218" s="66"/>
      <c r="AD218" s="5">
        <f>J218+N218+R218+V218</f>
        <v>220000</v>
      </c>
      <c r="AE218" s="40"/>
      <c r="AF218" s="30" t="e">
        <f>L218+P218+T218+X218+AB218</f>
        <v>#REF!</v>
      </c>
      <c r="AH218" s="248" t="s">
        <v>177</v>
      </c>
      <c r="AJ218" s="68"/>
    </row>
    <row r="219" spans="1:55" hidden="1" x14ac:dyDescent="0.35">
      <c r="C219" s="16" t="s">
        <v>91</v>
      </c>
      <c r="D219" s="16"/>
      <c r="E219" s="16"/>
      <c r="F219" s="17"/>
      <c r="G219" s="17"/>
      <c r="H219" s="18"/>
      <c r="I219" s="18"/>
      <c r="J219" s="18">
        <f>J218-J129-J131-J133</f>
        <v>55000</v>
      </c>
      <c r="K219" s="18"/>
      <c r="L219" s="31" t="e">
        <f>L218-L129-L131-L133</f>
        <v>#REF!</v>
      </c>
      <c r="M219" s="18"/>
      <c r="N219" s="18">
        <f>N218-N129-N131-N133</f>
        <v>55000</v>
      </c>
      <c r="O219" s="18"/>
      <c r="P219" s="31" t="e">
        <f>P218-P129-P131-P133</f>
        <v>#REF!</v>
      </c>
      <c r="Q219" s="17"/>
      <c r="R219" s="18">
        <f>R218-R129-R131-R133</f>
        <v>55000</v>
      </c>
      <c r="S219" s="18"/>
      <c r="T219" s="31" t="e">
        <f>T218-T129-T131-T133</f>
        <v>#REF!</v>
      </c>
      <c r="U219" s="17"/>
      <c r="V219" s="18">
        <f>V218-V129-V131-V133</f>
        <v>55000</v>
      </c>
      <c r="W219" s="18"/>
      <c r="X219" s="31" t="e">
        <f>X218-X129-X131-X133</f>
        <v>#REF!</v>
      </c>
      <c r="Y219" s="17"/>
      <c r="Z219" s="18" t="e">
        <f>Z218-Z129-Z131-Z133</f>
        <v>#REF!</v>
      </c>
      <c r="AA219" s="18"/>
      <c r="AB219" s="31" t="e">
        <f>AB218-AB129-AB131-AB133</f>
        <v>#REF!</v>
      </c>
      <c r="AC219" s="17"/>
      <c r="AD219" s="18">
        <f>AD218-AD129-AD131-AD133</f>
        <v>220000</v>
      </c>
      <c r="AE219" s="18"/>
      <c r="AF219" s="31" t="e">
        <f>AF218-AF129-AF131-AF133</f>
        <v>#REF!</v>
      </c>
    </row>
    <row r="220" spans="1:55" hidden="1" x14ac:dyDescent="0.35">
      <c r="C220" s="16"/>
      <c r="D220" s="16"/>
      <c r="E220" s="16"/>
      <c r="F220" s="17"/>
      <c r="G220" s="17"/>
      <c r="H220" s="18"/>
      <c r="I220" s="18"/>
      <c r="J220" s="18"/>
      <c r="K220" s="18"/>
      <c r="L220" s="31"/>
      <c r="M220" s="18"/>
      <c r="N220" s="18"/>
      <c r="O220" s="18"/>
      <c r="P220" s="31"/>
      <c r="Q220" s="17"/>
      <c r="R220" s="18"/>
      <c r="S220" s="18"/>
      <c r="T220" s="31"/>
      <c r="U220" s="17"/>
      <c r="V220" s="18"/>
      <c r="W220" s="18"/>
      <c r="X220" s="31"/>
      <c r="Y220" s="17"/>
      <c r="Z220" s="18"/>
      <c r="AA220" s="18"/>
      <c r="AB220" s="31"/>
      <c r="AC220" s="17"/>
      <c r="AD220" s="18"/>
      <c r="AE220" s="18"/>
      <c r="AF220" s="31"/>
    </row>
    <row r="221" spans="1:55" hidden="1" x14ac:dyDescent="0.35">
      <c r="C221" s="6"/>
      <c r="D221" s="8" t="s">
        <v>30</v>
      </c>
      <c r="E221" s="8" t="s">
        <v>80</v>
      </c>
      <c r="G221" s="57">
        <v>0</v>
      </c>
      <c r="J221" s="14" t="e">
        <f>(J218-J97-J113-SUM(J128:J133)-J139-#REF!+25000*G221)</f>
        <v>#REF!</v>
      </c>
      <c r="K221" s="14"/>
      <c r="L221" s="33" t="e">
        <f>(L218-L97-L113-SUM(L128:L133)-L139-#REF!)</f>
        <v>#REF!</v>
      </c>
      <c r="M221" s="14"/>
      <c r="N221" s="14" t="e">
        <f>(N218-N97-N113-SUM(N128:N133)-N139-#REF!)</f>
        <v>#REF!</v>
      </c>
      <c r="O221" s="14"/>
      <c r="P221" s="33" t="e">
        <f>(P218-P97-P113-SUM(P128:P133)-P139-#REF!)</f>
        <v>#REF!</v>
      </c>
      <c r="Q221" s="56"/>
      <c r="R221" s="14" t="e">
        <f>(R218-R97-R113-SUM(R128:R133)-R139-#REF!)</f>
        <v>#REF!</v>
      </c>
      <c r="S221" s="14"/>
      <c r="T221" s="33" t="e">
        <f>(T218-T97-T113-SUM(T128:T133)-T139-#REF!)</f>
        <v>#REF!</v>
      </c>
      <c r="U221" s="56"/>
      <c r="V221" s="14" t="e">
        <f>(V218-V97-V113-SUM(V128:V133)-V139-#REF!)</f>
        <v>#REF!</v>
      </c>
      <c r="W221" s="14"/>
      <c r="X221" s="33" t="e">
        <f>(X218-X97-X113-SUM(X128:X133)-X139-#REF!)</f>
        <v>#REF!</v>
      </c>
      <c r="Y221" s="56"/>
      <c r="Z221" s="14" t="e">
        <f>(Z218-Z97-Z113-SUM(Z128:Z133)-Z139-#REF!)</f>
        <v>#REF!</v>
      </c>
      <c r="AA221" s="14"/>
      <c r="AB221" s="33" t="e">
        <f>(AB218-AB97-AB113-SUM(AB128:AB133)-AB139-#REF!)</f>
        <v>#REF!</v>
      </c>
      <c r="AC221" s="56"/>
      <c r="AD221" s="14" t="e">
        <f>J221+N221+R221+V221+Z221</f>
        <v>#REF!</v>
      </c>
      <c r="AE221" s="41"/>
      <c r="AF221" s="33" t="e">
        <f>L221+P221+T221+X221+AB221</f>
        <v>#REF!</v>
      </c>
    </row>
    <row r="222" spans="1:55" hidden="1" x14ac:dyDescent="0.35">
      <c r="D222" s="1" t="s">
        <v>82</v>
      </c>
      <c r="E222" s="8"/>
      <c r="L222" s="70"/>
      <c r="O222" s="66"/>
      <c r="P222" s="70"/>
      <c r="Q222" s="66"/>
      <c r="R222" s="66"/>
      <c r="S222" s="66"/>
      <c r="T222" s="34"/>
      <c r="U222" s="66"/>
      <c r="V222" s="66"/>
      <c r="W222" s="66"/>
      <c r="X222" s="34"/>
      <c r="Y222" s="66"/>
      <c r="Z222" s="66"/>
      <c r="AA222" s="66"/>
      <c r="AB222" s="34"/>
      <c r="AC222" s="66"/>
      <c r="AD222" s="67"/>
      <c r="AF222" s="37"/>
    </row>
    <row r="223" spans="1:55" x14ac:dyDescent="0.35">
      <c r="H223" s="97"/>
      <c r="I223" s="98"/>
      <c r="J223" s="97"/>
      <c r="K223" s="97"/>
      <c r="L223" s="99"/>
      <c r="M223" s="97"/>
      <c r="N223" s="97"/>
      <c r="O223" s="100"/>
      <c r="P223" s="99"/>
      <c r="Q223" s="100"/>
      <c r="R223" s="97"/>
      <c r="S223" s="100"/>
      <c r="T223" s="101"/>
      <c r="U223" s="100"/>
      <c r="V223" s="97"/>
      <c r="W223" s="100"/>
      <c r="X223" s="101"/>
      <c r="Y223" s="100"/>
      <c r="Z223" s="97" t="e">
        <f>Z218-Z221</f>
        <v>#REF!</v>
      </c>
      <c r="AA223" s="100"/>
      <c r="AB223" s="101"/>
      <c r="AC223" s="100"/>
      <c r="AD223" s="97"/>
      <c r="AF223" s="37"/>
      <c r="AH223" s="68" t="s">
        <v>173</v>
      </c>
    </row>
    <row r="224" spans="1:55" x14ac:dyDescent="0.35">
      <c r="B224" s="6"/>
      <c r="C224" s="6" t="s">
        <v>89</v>
      </c>
      <c r="H224" s="119"/>
      <c r="J224" s="21"/>
      <c r="L224" s="70"/>
      <c r="N224" s="21"/>
      <c r="O224" s="66"/>
      <c r="P224" s="70"/>
      <c r="Q224" s="66"/>
      <c r="R224" s="21"/>
      <c r="S224" s="66"/>
      <c r="T224" s="34"/>
      <c r="U224" s="66"/>
      <c r="V224" s="67"/>
      <c r="W224" s="66"/>
      <c r="X224" s="34"/>
      <c r="Y224" s="66"/>
      <c r="Z224" s="67"/>
      <c r="AA224" s="66"/>
      <c r="AB224" s="34"/>
      <c r="AC224" s="66"/>
      <c r="AD224" s="67"/>
      <c r="AF224" s="37"/>
    </row>
    <row r="225" spans="1:36" hidden="1" x14ac:dyDescent="0.35">
      <c r="B225" s="68"/>
      <c r="C225" s="65" t="s">
        <v>83</v>
      </c>
      <c r="L225" s="70"/>
      <c r="O225" s="66"/>
      <c r="P225" s="70"/>
      <c r="Q225" s="66"/>
      <c r="R225" s="67"/>
      <c r="S225" s="66"/>
      <c r="T225" s="34"/>
      <c r="U225" s="66"/>
      <c r="V225" s="67"/>
      <c r="W225" s="66"/>
      <c r="X225" s="34"/>
      <c r="Y225" s="66"/>
      <c r="Z225" s="67"/>
      <c r="AA225" s="66"/>
      <c r="AB225" s="34"/>
      <c r="AC225" s="66"/>
      <c r="AD225" s="67"/>
      <c r="AF225" s="37"/>
    </row>
    <row r="226" spans="1:36" hidden="1" x14ac:dyDescent="0.35">
      <c r="B226" s="68"/>
      <c r="C226" s="83" t="s">
        <v>84</v>
      </c>
      <c r="H226" s="47">
        <v>0.53</v>
      </c>
      <c r="L226" s="70"/>
      <c r="O226" s="66"/>
      <c r="P226" s="70"/>
      <c r="Q226" s="66"/>
      <c r="R226" s="66"/>
      <c r="S226" s="66"/>
      <c r="T226" s="34"/>
      <c r="U226" s="66"/>
      <c r="V226" s="66"/>
      <c r="W226" s="66"/>
      <c r="X226" s="34"/>
      <c r="Y226" s="66"/>
      <c r="Z226" s="66"/>
      <c r="AA226" s="66"/>
      <c r="AB226" s="34"/>
      <c r="AC226" s="66"/>
      <c r="AD226" s="67"/>
      <c r="AF226" s="37"/>
    </row>
    <row r="227" spans="1:36" hidden="1" x14ac:dyDescent="0.35">
      <c r="B227" s="68"/>
      <c r="C227" s="83" t="s">
        <v>85</v>
      </c>
      <c r="G227" s="68"/>
      <c r="H227" s="47">
        <v>0.53500000000000003</v>
      </c>
      <c r="L227" s="70"/>
      <c r="O227" s="66"/>
      <c r="P227" s="70"/>
      <c r="Q227" s="66"/>
      <c r="R227" s="66"/>
      <c r="S227" s="66"/>
      <c r="T227" s="34"/>
      <c r="U227" s="66"/>
      <c r="V227" s="66"/>
      <c r="W227" s="66"/>
      <c r="X227" s="34"/>
      <c r="Y227" s="66"/>
      <c r="Z227" s="66"/>
      <c r="AA227" s="66"/>
      <c r="AB227" s="34"/>
      <c r="AC227" s="66"/>
      <c r="AD227" s="67"/>
      <c r="AF227" s="37"/>
    </row>
    <row r="228" spans="1:36" hidden="1" x14ac:dyDescent="0.35">
      <c r="B228" s="68"/>
      <c r="C228" s="83"/>
      <c r="G228" s="68"/>
      <c r="H228" s="181"/>
      <c r="L228" s="70"/>
      <c r="O228" s="66"/>
      <c r="P228" s="70"/>
      <c r="Q228" s="66"/>
      <c r="R228" s="66"/>
      <c r="S228" s="66"/>
      <c r="T228" s="34"/>
      <c r="U228" s="66"/>
      <c r="V228" s="66"/>
      <c r="W228" s="66"/>
      <c r="X228" s="34"/>
      <c r="Y228" s="66"/>
      <c r="Z228" s="66"/>
      <c r="AA228" s="66"/>
      <c r="AB228" s="34"/>
      <c r="AC228" s="66"/>
      <c r="AD228" s="67"/>
      <c r="AF228" s="37"/>
    </row>
    <row r="229" spans="1:36" x14ac:dyDescent="0.35">
      <c r="B229" s="68"/>
      <c r="C229" s="65" t="s">
        <v>130</v>
      </c>
      <c r="H229" s="197">
        <v>0</v>
      </c>
      <c r="J229" s="7">
        <f>J218*$H$229</f>
        <v>0</v>
      </c>
      <c r="K229" s="69"/>
      <c r="L229" s="32" t="e">
        <f>L221*$H$228</f>
        <v>#REF!</v>
      </c>
      <c r="M229" s="69"/>
      <c r="N229" s="7">
        <f>N218*$H$229</f>
        <v>0</v>
      </c>
      <c r="O229" s="7"/>
      <c r="P229" s="32" t="e">
        <f>P221*$H$228</f>
        <v>#REF!</v>
      </c>
      <c r="Q229" s="7"/>
      <c r="R229" s="7">
        <f>R218*$H$229</f>
        <v>0</v>
      </c>
      <c r="S229" s="66"/>
      <c r="T229" s="32" t="e">
        <f>T221*$H$228</f>
        <v>#REF!</v>
      </c>
      <c r="U229" s="66"/>
      <c r="V229" s="7">
        <f>V218*$H$229</f>
        <v>0</v>
      </c>
      <c r="W229" s="66"/>
      <c r="X229" s="32" t="e">
        <f>X221*$H$228</f>
        <v>#REF!</v>
      </c>
      <c r="Y229" s="66"/>
      <c r="Z229" s="7" t="e">
        <f>Z221*$H$228</f>
        <v>#REF!</v>
      </c>
      <c r="AA229" s="66"/>
      <c r="AB229" s="32" t="e">
        <f>AB221*$H$228</f>
        <v>#REF!</v>
      </c>
      <c r="AC229" s="66"/>
      <c r="AD229" s="67">
        <f>J229+N229+R229+V229</f>
        <v>0</v>
      </c>
      <c r="AE229" s="69"/>
      <c r="AF229" s="70" t="e">
        <f>L229+P229+T229+X229+AB229</f>
        <v>#REF!</v>
      </c>
    </row>
    <row r="230" spans="1:36" ht="7.5" customHeight="1" x14ac:dyDescent="0.35">
      <c r="C230" s="68"/>
      <c r="H230" s="68"/>
      <c r="I230" s="68"/>
      <c r="J230" s="66"/>
      <c r="K230" s="60"/>
      <c r="L230" s="34"/>
      <c r="M230" s="60"/>
      <c r="N230" s="66"/>
      <c r="O230" s="66"/>
      <c r="P230" s="34"/>
      <c r="Q230" s="66"/>
      <c r="R230" s="66"/>
      <c r="S230" s="66"/>
      <c r="T230" s="34"/>
      <c r="U230" s="66"/>
      <c r="V230" s="66"/>
      <c r="W230" s="66"/>
      <c r="X230" s="34"/>
      <c r="Y230" s="66"/>
      <c r="Z230" s="66"/>
      <c r="AA230" s="66"/>
      <c r="AB230" s="34"/>
      <c r="AC230" s="66"/>
      <c r="AD230" s="58"/>
      <c r="AE230" s="9"/>
      <c r="AF230" s="35"/>
    </row>
    <row r="231" spans="1:36" x14ac:dyDescent="0.35">
      <c r="B231" s="6"/>
      <c r="C231" s="6" t="s">
        <v>9</v>
      </c>
      <c r="J231" s="67">
        <f>J218+J229</f>
        <v>55000</v>
      </c>
      <c r="L231" s="70" t="e">
        <f>L218+L229</f>
        <v>#REF!</v>
      </c>
      <c r="N231" s="67">
        <f>N218+N229</f>
        <v>55000</v>
      </c>
      <c r="O231" s="66"/>
      <c r="P231" s="70" t="e">
        <f>P218+P229</f>
        <v>#REF!</v>
      </c>
      <c r="Q231" s="66"/>
      <c r="R231" s="67">
        <f>R218+R229</f>
        <v>55000</v>
      </c>
      <c r="S231" s="67"/>
      <c r="T231" s="70" t="e">
        <f>T218+T229</f>
        <v>#REF!</v>
      </c>
      <c r="U231" s="67"/>
      <c r="V231" s="67">
        <f>V218+V229</f>
        <v>55000</v>
      </c>
      <c r="W231" s="67"/>
      <c r="X231" s="70" t="e">
        <f>X218+X229</f>
        <v>#REF!</v>
      </c>
      <c r="Y231" s="67"/>
      <c r="Z231" s="67" t="e">
        <f>Z218+Z229</f>
        <v>#REF!</v>
      </c>
      <c r="AA231" s="67"/>
      <c r="AB231" s="70" t="e">
        <f>AB218+AB229</f>
        <v>#REF!</v>
      </c>
      <c r="AC231" s="67"/>
      <c r="AD231" s="67">
        <f>J231+N231+R231+V231</f>
        <v>220000</v>
      </c>
      <c r="AE231" s="69"/>
      <c r="AF231" s="70" t="e">
        <f>L231+P231+T231+X231+AB231</f>
        <v>#REF!</v>
      </c>
    </row>
    <row r="232" spans="1:36" x14ac:dyDescent="0.35">
      <c r="B232" s="6"/>
      <c r="C232" s="6"/>
      <c r="L232" s="70"/>
      <c r="O232" s="66"/>
      <c r="P232" s="70"/>
      <c r="Q232" s="66"/>
      <c r="R232" s="66"/>
      <c r="S232" s="66"/>
      <c r="T232" s="34"/>
      <c r="U232" s="66"/>
      <c r="V232" s="66"/>
      <c r="W232" s="66"/>
      <c r="X232" s="34"/>
      <c r="Y232" s="66"/>
      <c r="Z232" s="66"/>
      <c r="AA232" s="66"/>
      <c r="AB232" s="34"/>
      <c r="AC232" s="66"/>
      <c r="AD232" s="67"/>
      <c r="AF232" s="37"/>
    </row>
    <row r="233" spans="1:36" hidden="1" outlineLevel="1" x14ac:dyDescent="0.35">
      <c r="B233" s="6"/>
      <c r="C233" s="6" t="s">
        <v>111</v>
      </c>
      <c r="L233" s="70"/>
      <c r="O233" s="66"/>
      <c r="P233" s="70"/>
      <c r="Q233" s="66"/>
      <c r="R233" s="66"/>
      <c r="S233" s="66"/>
      <c r="T233" s="34"/>
      <c r="U233" s="66"/>
      <c r="V233" s="66"/>
      <c r="W233" s="66"/>
      <c r="X233" s="34"/>
      <c r="Y233" s="66"/>
      <c r="Z233" s="66"/>
      <c r="AA233" s="66"/>
      <c r="AB233" s="34"/>
      <c r="AC233" s="66"/>
      <c r="AD233" s="67"/>
      <c r="AF233" s="37"/>
    </row>
    <row r="234" spans="1:36" hidden="1" outlineLevel="1" x14ac:dyDescent="0.35">
      <c r="B234" s="6"/>
      <c r="C234" s="8" t="s">
        <v>112</v>
      </c>
      <c r="L234" s="70"/>
      <c r="O234" s="66"/>
      <c r="P234" s="70"/>
      <c r="Q234" s="66"/>
      <c r="R234" s="66"/>
      <c r="S234" s="66"/>
      <c r="T234" s="34"/>
      <c r="U234" s="66"/>
      <c r="V234" s="66"/>
      <c r="W234" s="66"/>
      <c r="X234" s="34"/>
      <c r="Y234" s="66"/>
      <c r="Z234" s="66"/>
      <c r="AA234" s="66"/>
      <c r="AB234" s="34"/>
      <c r="AC234" s="66"/>
      <c r="AD234" s="67">
        <f>J234+N234+R234+V234+Z234</f>
        <v>0</v>
      </c>
      <c r="AF234" s="37"/>
    </row>
    <row r="235" spans="1:36" hidden="1" outlineLevel="1" x14ac:dyDescent="0.35">
      <c r="B235" s="6"/>
      <c r="C235" s="8"/>
      <c r="L235" s="70"/>
      <c r="O235" s="66"/>
      <c r="P235" s="70"/>
      <c r="Q235" s="66"/>
      <c r="R235" s="66"/>
      <c r="S235" s="66"/>
      <c r="T235" s="34"/>
      <c r="U235" s="66"/>
      <c r="V235" s="66"/>
      <c r="W235" s="66"/>
      <c r="X235" s="34"/>
      <c r="Y235" s="66"/>
      <c r="Z235" s="66"/>
      <c r="AA235" s="66"/>
      <c r="AB235" s="34"/>
      <c r="AC235" s="66"/>
      <c r="AD235" s="67"/>
      <c r="AF235" s="37"/>
    </row>
    <row r="236" spans="1:36" hidden="1" outlineLevel="1" x14ac:dyDescent="0.35">
      <c r="B236" s="6"/>
      <c r="C236" s="6" t="s">
        <v>114</v>
      </c>
      <c r="J236" s="67">
        <f>J234+J231</f>
        <v>55000</v>
      </c>
      <c r="L236" s="70" t="e">
        <f>L234+L231</f>
        <v>#REF!</v>
      </c>
      <c r="N236" s="67">
        <f>N234+N231</f>
        <v>55000</v>
      </c>
      <c r="O236" s="66"/>
      <c r="P236" s="70" t="e">
        <f>P234+P231</f>
        <v>#REF!</v>
      </c>
      <c r="Q236" s="66"/>
      <c r="R236" s="67">
        <f>R234+R231</f>
        <v>55000</v>
      </c>
      <c r="S236" s="66"/>
      <c r="T236" s="70" t="e">
        <f>T234+T231</f>
        <v>#REF!</v>
      </c>
      <c r="U236" s="66"/>
      <c r="V236" s="67">
        <f>V234+V231</f>
        <v>55000</v>
      </c>
      <c r="W236" s="66"/>
      <c r="X236" s="70" t="e">
        <f>X234+X231</f>
        <v>#REF!</v>
      </c>
      <c r="Y236" s="66"/>
      <c r="Z236" s="67" t="e">
        <f>Z234+Z231</f>
        <v>#REF!</v>
      </c>
      <c r="AA236" s="66"/>
      <c r="AB236" s="70" t="e">
        <f>AB234+AB231</f>
        <v>#REF!</v>
      </c>
      <c r="AC236" s="66"/>
      <c r="AD236" s="67" t="e">
        <f>J236+N236+R236+V236+Z236</f>
        <v>#REF!</v>
      </c>
      <c r="AF236" s="70" t="e">
        <f>L236+P236+T236+X236+AB236</f>
        <v>#REF!</v>
      </c>
    </row>
    <row r="237" spans="1:36" hidden="1" outlineLevel="1" x14ac:dyDescent="0.35">
      <c r="B237" s="6"/>
      <c r="C237" s="6"/>
      <c r="L237" s="70"/>
      <c r="O237" s="66"/>
      <c r="P237" s="70"/>
      <c r="Q237" s="66"/>
      <c r="R237" s="66"/>
      <c r="S237" s="66"/>
      <c r="T237" s="34"/>
      <c r="U237" s="66"/>
      <c r="V237" s="66"/>
      <c r="W237" s="66"/>
      <c r="X237" s="34"/>
      <c r="Y237" s="66"/>
      <c r="Z237" s="66"/>
      <c r="AA237" s="66"/>
      <c r="AB237" s="34"/>
      <c r="AC237" s="66"/>
      <c r="AD237" s="67"/>
      <c r="AF237" s="37"/>
    </row>
    <row r="238" spans="1:36" collapsed="1" x14ac:dyDescent="0.35">
      <c r="C238" s="6" t="s">
        <v>78</v>
      </c>
      <c r="F238" s="62">
        <f>J231</f>
        <v>55000</v>
      </c>
      <c r="L238" s="96" t="e">
        <f>L231+P231+T231+X231+AB231</f>
        <v>#REF!</v>
      </c>
      <c r="N238" s="320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67"/>
      <c r="AF238" s="37"/>
    </row>
    <row r="239" spans="1:36" x14ac:dyDescent="0.35">
      <c r="A239" s="86"/>
      <c r="C239" s="6"/>
      <c r="J239" s="5"/>
      <c r="L239" s="30"/>
      <c r="O239" s="66"/>
      <c r="P239" s="70"/>
      <c r="Q239" s="66"/>
      <c r="R239" s="66"/>
      <c r="S239" s="66"/>
      <c r="T239" s="34"/>
      <c r="U239" s="66"/>
      <c r="V239" s="66"/>
      <c r="W239" s="66"/>
      <c r="X239" s="34"/>
      <c r="Y239" s="66"/>
      <c r="Z239" s="66"/>
      <c r="AA239" s="66"/>
      <c r="AB239" s="34"/>
      <c r="AC239" s="66"/>
      <c r="AD239" s="67"/>
      <c r="AF239" s="37"/>
    </row>
    <row r="240" spans="1:36" hidden="1" x14ac:dyDescent="0.35">
      <c r="B240" s="6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</row>
    <row r="241" spans="1:68" hidden="1" x14ac:dyDescent="0.35"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BH241" s="93"/>
      <c r="BI241" s="93"/>
      <c r="BJ241" s="93"/>
      <c r="BK241" s="93"/>
      <c r="BL241" s="93"/>
      <c r="BM241" s="93"/>
      <c r="BN241" s="93"/>
      <c r="BO241" s="93"/>
      <c r="BP241" s="93"/>
    </row>
    <row r="242" spans="1:68" hidden="1" x14ac:dyDescent="0.35"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BH242" s="93"/>
      <c r="BI242" s="93"/>
      <c r="BJ242" s="93"/>
      <c r="BK242" s="93"/>
      <c r="BL242" s="93"/>
      <c r="BM242" s="93"/>
      <c r="BN242" s="93"/>
      <c r="BO242" s="93"/>
      <c r="BP242" s="93"/>
    </row>
    <row r="243" spans="1:68" s="9" customFormat="1" hidden="1" x14ac:dyDescent="0.35">
      <c r="A243" s="108"/>
      <c r="B243" s="108"/>
      <c r="C243" s="108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 s="112"/>
      <c r="AL243" s="111"/>
      <c r="AO243" s="113"/>
      <c r="AS243" s="113"/>
      <c r="AW243" s="113"/>
      <c r="BA243" s="113"/>
      <c r="BE243" s="113"/>
      <c r="BF243" s="112"/>
      <c r="BH243" s="114"/>
      <c r="BI243" s="114"/>
      <c r="BJ243" s="114"/>
      <c r="BK243" s="114"/>
      <c r="BL243" s="114"/>
      <c r="BM243" s="114"/>
      <c r="BN243" s="114"/>
      <c r="BO243" s="114"/>
      <c r="BP243" s="114"/>
    </row>
    <row r="244" spans="1:68" hidden="1" x14ac:dyDescent="0.35"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BH244" s="93"/>
      <c r="BI244" s="93"/>
      <c r="BJ244" s="93"/>
      <c r="BK244" s="93"/>
      <c r="BL244" s="93"/>
      <c r="BM244" s="93"/>
      <c r="BN244" s="93"/>
      <c r="BO244" s="93"/>
      <c r="BP244" s="93"/>
    </row>
    <row r="245" spans="1:68" hidden="1" x14ac:dyDescent="0.35"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BH245" s="93"/>
      <c r="BI245" s="93"/>
      <c r="BJ245" s="93"/>
      <c r="BK245" s="93"/>
      <c r="BL245" s="93"/>
      <c r="BM245" s="93"/>
      <c r="BN245" s="93"/>
      <c r="BO245" s="93"/>
      <c r="BP245" s="93"/>
    </row>
    <row r="246" spans="1:68" hidden="1" x14ac:dyDescent="0.35"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BH246" s="93"/>
      <c r="BI246" s="93"/>
      <c r="BJ246" s="93"/>
      <c r="BK246" s="93"/>
      <c r="BL246" s="93"/>
      <c r="BM246" s="93"/>
      <c r="BN246" s="93"/>
      <c r="BO246" s="93"/>
      <c r="BP246" s="93"/>
    </row>
    <row r="247" spans="1:68" hidden="1" x14ac:dyDescent="0.35"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BH247" s="93"/>
      <c r="BI247" s="93"/>
      <c r="BJ247" s="93"/>
      <c r="BK247" s="93"/>
      <c r="BL247" s="93"/>
      <c r="BM247" s="93"/>
      <c r="BN247" s="93"/>
      <c r="BO247" s="93"/>
      <c r="BP247" s="93"/>
    </row>
    <row r="248" spans="1:68" hidden="1" x14ac:dyDescent="0.35"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BH248" s="93"/>
      <c r="BI248" s="93"/>
      <c r="BJ248" s="93"/>
      <c r="BK248" s="93"/>
      <c r="BL248" s="93"/>
      <c r="BM248" s="93"/>
      <c r="BN248" s="93"/>
      <c r="BO248" s="93"/>
      <c r="BP248" s="93"/>
    </row>
    <row r="249" spans="1:68" hidden="1" x14ac:dyDescent="0.35">
      <c r="BH249" s="93"/>
      <c r="BI249" s="93"/>
      <c r="BJ249" s="93"/>
      <c r="BK249" s="93"/>
      <c r="BL249" s="93"/>
      <c r="BM249" s="93"/>
      <c r="BN249" s="93"/>
      <c r="BO249" s="93"/>
      <c r="BP249" s="93"/>
    </row>
    <row r="250" spans="1:68" hidden="1" x14ac:dyDescent="0.35"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BH250" s="93"/>
      <c r="BI250" s="93"/>
      <c r="BJ250" s="93"/>
      <c r="BK250" s="93"/>
      <c r="BL250" s="93"/>
      <c r="BM250" s="93"/>
      <c r="BN250" s="93"/>
      <c r="BO250" s="93"/>
      <c r="BP250" s="93"/>
    </row>
    <row r="251" spans="1:68" hidden="1" x14ac:dyDescent="0.35"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BH251" s="93"/>
      <c r="BI251" s="93"/>
      <c r="BJ251" s="93"/>
      <c r="BK251" s="93"/>
      <c r="BL251" s="93"/>
      <c r="BM251" s="93"/>
      <c r="BN251" s="93"/>
      <c r="BO251" s="93"/>
      <c r="BP251" s="93"/>
    </row>
    <row r="252" spans="1:68" hidden="1" x14ac:dyDescent="0.35">
      <c r="BH252" s="93"/>
      <c r="BI252" s="93"/>
      <c r="BJ252" s="93"/>
      <c r="BK252" s="93"/>
      <c r="BL252" s="93"/>
      <c r="BM252" s="93"/>
      <c r="BN252" s="93"/>
      <c r="BO252" s="93"/>
      <c r="BP252" s="93"/>
    </row>
    <row r="253" spans="1:68" hidden="1" x14ac:dyDescent="0.35">
      <c r="BH253" s="93"/>
      <c r="BI253" s="93"/>
      <c r="BJ253" s="93"/>
      <c r="BK253" s="93"/>
      <c r="BL253" s="93"/>
      <c r="BM253" s="93"/>
      <c r="BN253" s="93"/>
      <c r="BO253" s="93"/>
      <c r="BP253" s="93"/>
    </row>
    <row r="254" spans="1:68" hidden="1" x14ac:dyDescent="0.35">
      <c r="BH254" s="93"/>
      <c r="BI254" s="93"/>
      <c r="BJ254" s="93"/>
      <c r="BK254" s="93"/>
      <c r="BL254" s="93"/>
      <c r="BM254" s="93"/>
      <c r="BN254" s="93"/>
      <c r="BO254" s="93"/>
      <c r="BP254" s="93"/>
    </row>
    <row r="255" spans="1:68" hidden="1" x14ac:dyDescent="0.35">
      <c r="BH255" s="93"/>
      <c r="BI255" s="93"/>
      <c r="BJ255" s="93"/>
      <c r="BK255" s="93"/>
      <c r="BL255" s="93"/>
      <c r="BM255" s="93"/>
      <c r="BN255" s="93"/>
      <c r="BO255" s="93"/>
      <c r="BP255" s="93"/>
    </row>
    <row r="256" spans="1:68" hidden="1" x14ac:dyDescent="0.35">
      <c r="D256" s="87" t="s">
        <v>93</v>
      </c>
      <c r="E256" s="63"/>
      <c r="F256" s="87"/>
      <c r="G256" s="22"/>
      <c r="H256" s="22"/>
      <c r="I256" s="22"/>
      <c r="J256" s="22"/>
      <c r="K256" s="22"/>
      <c r="BH256" s="93"/>
      <c r="BI256" s="93"/>
      <c r="BJ256" s="93"/>
      <c r="BK256" s="93"/>
      <c r="BL256" s="93"/>
      <c r="BM256" s="93"/>
      <c r="BN256" s="93"/>
      <c r="BO256" s="93"/>
      <c r="BP256" s="93"/>
    </row>
    <row r="257" spans="4:68" hidden="1" x14ac:dyDescent="0.35">
      <c r="D257" s="87" t="s">
        <v>99</v>
      </c>
      <c r="E257" s="63"/>
      <c r="F257" s="87"/>
      <c r="G257" s="22"/>
      <c r="H257" s="22"/>
      <c r="I257" s="22"/>
      <c r="J257" s="22"/>
      <c r="K257" s="22"/>
      <c r="BH257" s="93"/>
      <c r="BI257" s="93"/>
      <c r="BJ257" s="93"/>
      <c r="BK257" s="93"/>
      <c r="BL257" s="93"/>
      <c r="BM257" s="93"/>
      <c r="BN257" s="93"/>
      <c r="BO257" s="93"/>
      <c r="BP257" s="93"/>
    </row>
    <row r="258" spans="4:68" hidden="1" x14ac:dyDescent="0.35">
      <c r="D258" s="87" t="s">
        <v>103</v>
      </c>
      <c r="E258" s="63"/>
      <c r="F258" s="87"/>
      <c r="G258" s="22"/>
      <c r="H258" s="22"/>
      <c r="I258" s="22"/>
      <c r="J258" s="22"/>
      <c r="K258" s="22"/>
      <c r="BH258" s="93"/>
      <c r="BI258" s="93"/>
      <c r="BJ258" s="93"/>
      <c r="BK258" s="93"/>
      <c r="BL258" s="93"/>
      <c r="BM258" s="93"/>
      <c r="BN258" s="93"/>
      <c r="BO258" s="93"/>
      <c r="BP258" s="93"/>
    </row>
    <row r="259" spans="4:68" hidden="1" x14ac:dyDescent="0.35">
      <c r="D259" s="87" t="s">
        <v>104</v>
      </c>
      <c r="E259" s="102"/>
      <c r="F259" s="87"/>
      <c r="G259" s="84"/>
      <c r="H259" s="84"/>
      <c r="I259" s="84"/>
      <c r="J259" s="22"/>
      <c r="K259" s="22"/>
      <c r="BH259" s="93"/>
      <c r="BI259" s="93"/>
      <c r="BJ259" s="93"/>
      <c r="BK259" s="93"/>
      <c r="BL259" s="93"/>
      <c r="BM259" s="93"/>
      <c r="BN259" s="93"/>
      <c r="BO259" s="93"/>
      <c r="BP259" s="93"/>
    </row>
    <row r="260" spans="4:68" hidden="1" x14ac:dyDescent="0.35">
      <c r="D260" s="87" t="s">
        <v>110</v>
      </c>
      <c r="E260" s="102"/>
      <c r="F260" s="87"/>
      <c r="G260" s="84"/>
      <c r="H260" s="84"/>
      <c r="I260" s="84"/>
      <c r="J260" s="22"/>
      <c r="K260" s="22"/>
      <c r="BH260" s="93"/>
      <c r="BI260" s="93"/>
      <c r="BJ260" s="93"/>
      <c r="BK260" s="93"/>
      <c r="BL260" s="93"/>
      <c r="BM260" s="93"/>
      <c r="BN260" s="93"/>
      <c r="BO260" s="93"/>
      <c r="BP260" s="93"/>
    </row>
    <row r="261" spans="4:68" hidden="1" x14ac:dyDescent="0.35">
      <c r="D261" s="87" t="s">
        <v>100</v>
      </c>
      <c r="E261" s="102"/>
      <c r="F261" s="87"/>
      <c r="G261" s="84"/>
      <c r="H261" s="84"/>
      <c r="I261" s="84"/>
      <c r="J261" s="22"/>
      <c r="K261" s="22"/>
      <c r="BH261" s="93"/>
      <c r="BI261" s="93"/>
      <c r="BJ261" s="93"/>
      <c r="BK261" s="93"/>
      <c r="BL261" s="93"/>
      <c r="BM261" s="93"/>
      <c r="BN261" s="93"/>
      <c r="BO261" s="93"/>
      <c r="BP261" s="93"/>
    </row>
    <row r="262" spans="4:68" hidden="1" x14ac:dyDescent="0.35">
      <c r="D262" s="87" t="s">
        <v>105</v>
      </c>
      <c r="E262" s="102"/>
      <c r="F262" s="87"/>
      <c r="G262" s="84"/>
      <c r="H262" s="84"/>
      <c r="I262" s="84"/>
      <c r="J262" s="22"/>
      <c r="K262" s="22"/>
      <c r="BH262" s="93"/>
      <c r="BI262" s="93"/>
      <c r="BJ262" s="93"/>
      <c r="BK262" s="93"/>
      <c r="BL262" s="93"/>
      <c r="BM262" s="93"/>
      <c r="BN262" s="93"/>
      <c r="BO262" s="93"/>
      <c r="BP262" s="93"/>
    </row>
    <row r="263" spans="4:68" hidden="1" x14ac:dyDescent="0.35">
      <c r="D263" s="87" t="s">
        <v>106</v>
      </c>
      <c r="E263" s="102"/>
      <c r="F263" s="87"/>
      <c r="G263" s="84"/>
      <c r="H263" s="84"/>
      <c r="I263" s="84"/>
      <c r="J263" s="22"/>
      <c r="K263" s="22"/>
      <c r="BH263" s="93"/>
      <c r="BI263" s="93"/>
      <c r="BJ263" s="93"/>
      <c r="BK263" s="93"/>
      <c r="BL263" s="93"/>
      <c r="BM263" s="93"/>
      <c r="BN263" s="93"/>
      <c r="BO263" s="93"/>
      <c r="BP263" s="93"/>
    </row>
    <row r="264" spans="4:68" hidden="1" x14ac:dyDescent="0.35">
      <c r="D264" s="87" t="s">
        <v>41</v>
      </c>
      <c r="E264" s="102"/>
      <c r="F264" s="87"/>
      <c r="G264" s="84"/>
      <c r="H264" s="84"/>
      <c r="I264" s="84"/>
      <c r="J264" s="22"/>
      <c r="K264" s="22"/>
      <c r="BH264" s="93"/>
      <c r="BI264" s="93"/>
      <c r="BJ264" s="93"/>
      <c r="BK264" s="93"/>
      <c r="BL264" s="93"/>
      <c r="BM264" s="93"/>
      <c r="BN264" s="93"/>
      <c r="BO264" s="93"/>
      <c r="BP264" s="93"/>
    </row>
    <row r="265" spans="4:68" hidden="1" x14ac:dyDescent="0.35">
      <c r="D265" s="44" t="s">
        <v>94</v>
      </c>
      <c r="E265" s="84"/>
      <c r="F265" s="44"/>
      <c r="G265" s="84"/>
      <c r="H265" s="84"/>
      <c r="I265" s="84"/>
      <c r="J265" s="22"/>
      <c r="K265" s="22"/>
      <c r="BH265" s="93"/>
      <c r="BI265" s="93"/>
      <c r="BJ265" s="93"/>
      <c r="BK265" s="93"/>
      <c r="BL265" s="93"/>
      <c r="BM265" s="93"/>
      <c r="BN265" s="93"/>
      <c r="BO265" s="93"/>
      <c r="BP265" s="93"/>
    </row>
    <row r="266" spans="4:68" hidden="1" x14ac:dyDescent="0.35">
      <c r="D266" s="44" t="s">
        <v>102</v>
      </c>
      <c r="E266" s="84"/>
      <c r="F266" s="44"/>
      <c r="G266" s="84"/>
      <c r="H266" s="84"/>
      <c r="I266" s="84"/>
      <c r="J266" s="22"/>
      <c r="K266" s="22"/>
      <c r="BH266" s="93"/>
      <c r="BI266" s="93"/>
      <c r="BJ266" s="93"/>
      <c r="BK266" s="93"/>
      <c r="BL266" s="93"/>
      <c r="BM266" s="93"/>
      <c r="BN266" s="93"/>
      <c r="BO266" s="93"/>
      <c r="BP266" s="93"/>
    </row>
    <row r="267" spans="4:68" hidden="1" x14ac:dyDescent="0.35">
      <c r="D267" s="44"/>
      <c r="E267" s="84"/>
      <c r="F267" s="44"/>
      <c r="G267" s="84"/>
      <c r="H267" s="84"/>
      <c r="I267" s="84"/>
      <c r="J267" s="22"/>
      <c r="K267" s="22"/>
      <c r="BH267" s="93"/>
      <c r="BI267" s="93"/>
      <c r="BJ267" s="93"/>
      <c r="BK267" s="93"/>
      <c r="BL267" s="93"/>
      <c r="BM267" s="93"/>
      <c r="BN267" s="93"/>
      <c r="BO267" s="93"/>
      <c r="BP267" s="93"/>
    </row>
    <row r="268" spans="4:68" hidden="1" x14ac:dyDescent="0.35">
      <c r="D268" s="44" t="s">
        <v>100</v>
      </c>
      <c r="E268" s="84"/>
      <c r="F268" s="128">
        <v>0.36399999999999999</v>
      </c>
      <c r="G268" s="84"/>
      <c r="H268" s="84"/>
      <c r="I268" s="84"/>
      <c r="J268" s="22"/>
      <c r="K268" s="22"/>
      <c r="BH268" s="93"/>
      <c r="BI268" s="93"/>
      <c r="BJ268" s="93"/>
      <c r="BK268" s="93"/>
      <c r="BL268" s="93"/>
      <c r="BM268" s="93"/>
      <c r="BN268" s="93"/>
      <c r="BO268" s="93"/>
      <c r="BP268" s="93"/>
    </row>
    <row r="269" spans="4:68" hidden="1" x14ac:dyDescent="0.35">
      <c r="D269" s="44" t="s">
        <v>41</v>
      </c>
      <c r="E269" s="84"/>
      <c r="F269" s="128">
        <v>0.12</v>
      </c>
      <c r="G269" s="84"/>
      <c r="H269" s="84"/>
      <c r="I269" s="84"/>
      <c r="J269" s="22"/>
      <c r="K269" s="22"/>
      <c r="BH269" s="93"/>
      <c r="BI269" s="93"/>
      <c r="BJ269" s="93"/>
      <c r="BK269" s="93"/>
      <c r="BL269" s="93"/>
      <c r="BM269" s="93"/>
      <c r="BN269" s="93"/>
      <c r="BO269" s="93"/>
      <c r="BP269" s="93"/>
    </row>
    <row r="270" spans="4:68" hidden="1" x14ac:dyDescent="0.35">
      <c r="D270" s="44" t="s">
        <v>94</v>
      </c>
      <c r="E270" s="84"/>
      <c r="F270" s="128">
        <v>1.0999999999999999E-2</v>
      </c>
      <c r="G270" s="84"/>
      <c r="H270" s="84"/>
      <c r="I270" s="84"/>
      <c r="J270" s="22"/>
      <c r="K270" s="22"/>
      <c r="BH270" s="93"/>
      <c r="BI270" s="93"/>
      <c r="BJ270" s="93"/>
      <c r="BK270" s="93"/>
      <c r="BL270" s="93"/>
      <c r="BM270" s="93"/>
      <c r="BN270" s="93"/>
      <c r="BO270" s="93"/>
      <c r="BP270" s="93"/>
    </row>
    <row r="271" spans="4:68" hidden="1" x14ac:dyDescent="0.35">
      <c r="D271" s="44" t="s">
        <v>105</v>
      </c>
      <c r="E271" s="84"/>
      <c r="F271" s="128">
        <v>0.36399999999999999</v>
      </c>
      <c r="G271" s="84"/>
      <c r="H271" s="84"/>
      <c r="I271" s="84"/>
      <c r="J271" s="22"/>
      <c r="K271" s="22"/>
      <c r="BH271" s="93"/>
      <c r="BI271" s="93"/>
      <c r="BJ271" s="93"/>
      <c r="BK271" s="93"/>
      <c r="BL271" s="93"/>
      <c r="BM271" s="93"/>
      <c r="BN271" s="93"/>
      <c r="BO271" s="93"/>
      <c r="BP271" s="93"/>
    </row>
    <row r="272" spans="4:68" hidden="1" x14ac:dyDescent="0.35">
      <c r="D272" s="44" t="s">
        <v>106</v>
      </c>
      <c r="E272" s="84"/>
      <c r="F272" s="128">
        <v>0.158</v>
      </c>
      <c r="G272" s="84"/>
      <c r="H272" s="84"/>
      <c r="I272" s="84"/>
      <c r="J272" s="22"/>
      <c r="K272" s="22"/>
      <c r="BH272" s="93"/>
      <c r="BI272" s="93"/>
      <c r="BJ272" s="93"/>
      <c r="BK272" s="93"/>
      <c r="BL272" s="93"/>
      <c r="BM272" s="93"/>
      <c r="BN272" s="93"/>
      <c r="BO272" s="93"/>
      <c r="BP272" s="93"/>
    </row>
    <row r="273" spans="4:68" hidden="1" x14ac:dyDescent="0.35">
      <c r="D273" s="44" t="s">
        <v>103</v>
      </c>
      <c r="E273" s="84"/>
      <c r="F273" s="128">
        <v>0.36399999999999999</v>
      </c>
      <c r="G273" s="84"/>
      <c r="H273" s="84"/>
      <c r="I273" s="84"/>
      <c r="J273" s="22"/>
      <c r="K273" s="22"/>
      <c r="BH273" s="93"/>
      <c r="BI273" s="93"/>
      <c r="BJ273" s="93"/>
      <c r="BK273" s="93"/>
      <c r="BL273" s="93"/>
      <c r="BM273" s="93"/>
      <c r="BN273" s="93"/>
      <c r="BO273" s="93"/>
      <c r="BP273" s="93"/>
    </row>
    <row r="274" spans="4:68" hidden="1" x14ac:dyDescent="0.35">
      <c r="D274" s="44" t="s">
        <v>110</v>
      </c>
      <c r="E274" s="84"/>
      <c r="F274" s="128">
        <v>0.36399999999999999</v>
      </c>
      <c r="G274" s="84"/>
      <c r="H274" s="84"/>
      <c r="I274" s="84"/>
      <c r="J274" s="22"/>
      <c r="K274" s="22"/>
      <c r="BH274" s="93"/>
      <c r="BI274" s="93"/>
      <c r="BJ274" s="93"/>
      <c r="BK274" s="93"/>
      <c r="BL274" s="93"/>
      <c r="BM274" s="93"/>
      <c r="BN274" s="93"/>
      <c r="BO274" s="93"/>
      <c r="BP274" s="93"/>
    </row>
    <row r="275" spans="4:68" hidden="1" x14ac:dyDescent="0.35">
      <c r="D275" s="44" t="s">
        <v>93</v>
      </c>
      <c r="E275" s="84"/>
      <c r="F275" s="128">
        <v>0.28399999999999997</v>
      </c>
      <c r="G275" s="84"/>
      <c r="H275" s="84"/>
      <c r="I275" s="84"/>
      <c r="J275" s="22"/>
      <c r="K275" s="22"/>
      <c r="BH275" s="93"/>
      <c r="BI275" s="93"/>
      <c r="BJ275" s="93"/>
      <c r="BK275" s="93"/>
      <c r="BL275" s="93"/>
      <c r="BM275" s="93"/>
      <c r="BN275" s="93"/>
      <c r="BO275" s="93"/>
      <c r="BP275" s="93"/>
    </row>
    <row r="276" spans="4:68" hidden="1" x14ac:dyDescent="0.35">
      <c r="D276" s="44" t="s">
        <v>99</v>
      </c>
      <c r="E276" s="84"/>
      <c r="F276" s="128">
        <v>0.36399999999999999</v>
      </c>
      <c r="G276" s="84"/>
      <c r="H276" s="84"/>
      <c r="I276" s="84"/>
      <c r="J276" s="22"/>
      <c r="K276" s="22"/>
      <c r="BH276" s="93"/>
      <c r="BI276" s="93"/>
      <c r="BJ276" s="93"/>
      <c r="BK276" s="93"/>
      <c r="BL276" s="93"/>
      <c r="BM276" s="93"/>
      <c r="BN276" s="93"/>
      <c r="BO276" s="93"/>
      <c r="BP276" s="93"/>
    </row>
    <row r="277" spans="4:68" hidden="1" x14ac:dyDescent="0.35">
      <c r="D277" s="44" t="s">
        <v>104</v>
      </c>
      <c r="E277" s="84"/>
      <c r="F277" s="128">
        <v>0.36399999999999999</v>
      </c>
      <c r="G277" s="84"/>
      <c r="H277" s="84"/>
      <c r="I277" s="84"/>
      <c r="J277" s="22"/>
      <c r="K277" s="22"/>
      <c r="BH277" s="93"/>
      <c r="BI277" s="93"/>
      <c r="BJ277" s="93"/>
      <c r="BK277" s="93"/>
      <c r="BL277" s="93"/>
      <c r="BM277" s="93"/>
      <c r="BN277" s="93"/>
      <c r="BO277" s="93"/>
      <c r="BP277" s="93"/>
    </row>
    <row r="278" spans="4:68" hidden="1" x14ac:dyDescent="0.35">
      <c r="D278" s="44" t="s">
        <v>102</v>
      </c>
      <c r="E278" s="44"/>
      <c r="F278" s="128"/>
      <c r="G278" s="84"/>
      <c r="H278" s="84"/>
      <c r="I278" s="84"/>
      <c r="J278" s="22"/>
      <c r="K278" s="22"/>
      <c r="BH278" s="93"/>
      <c r="BI278" s="93"/>
      <c r="BJ278" s="93"/>
      <c r="BK278" s="93"/>
      <c r="BL278" s="93"/>
      <c r="BM278" s="93"/>
      <c r="BN278" s="93"/>
      <c r="BO278" s="93"/>
      <c r="BP278" s="93"/>
    </row>
    <row r="279" spans="4:68" hidden="1" x14ac:dyDescent="0.35">
      <c r="D279" s="44"/>
      <c r="E279" s="44"/>
      <c r="F279" s="84"/>
      <c r="G279" s="84"/>
      <c r="H279" s="84"/>
      <c r="I279" s="84"/>
      <c r="J279" s="22"/>
      <c r="K279" s="22"/>
      <c r="BH279" s="93"/>
      <c r="BI279" s="93"/>
      <c r="BJ279" s="93"/>
      <c r="BK279" s="93"/>
      <c r="BL279" s="93"/>
      <c r="BM279" s="93"/>
      <c r="BN279" s="93"/>
      <c r="BO279" s="93"/>
      <c r="BP279" s="93"/>
    </row>
    <row r="280" spans="4:68" hidden="1" x14ac:dyDescent="0.35">
      <c r="D280" s="103" t="s">
        <v>95</v>
      </c>
      <c r="E280" s="103"/>
      <c r="F280" s="84"/>
      <c r="H280" s="84"/>
      <c r="I280" s="84"/>
      <c r="J280" s="22"/>
      <c r="K280" s="22"/>
      <c r="BH280" s="93"/>
      <c r="BI280" s="93"/>
      <c r="BJ280" s="93"/>
      <c r="BK280" s="93"/>
      <c r="BL280" s="93"/>
      <c r="BM280" s="93"/>
      <c r="BN280" s="93"/>
      <c r="BO280" s="93"/>
      <c r="BP280" s="93"/>
    </row>
    <row r="281" spans="4:68" hidden="1" x14ac:dyDescent="0.35">
      <c r="D281" s="103" t="s">
        <v>96</v>
      </c>
      <c r="E281" s="103"/>
      <c r="F281" s="84"/>
      <c r="H281" s="84"/>
      <c r="I281" s="84"/>
      <c r="J281" s="22"/>
      <c r="K281" s="22"/>
      <c r="BH281" s="93"/>
      <c r="BI281" s="93"/>
      <c r="BJ281" s="93"/>
      <c r="BK281" s="93"/>
      <c r="BL281" s="93"/>
      <c r="BM281" s="93"/>
      <c r="BN281" s="93"/>
      <c r="BO281" s="93"/>
      <c r="BP281" s="93"/>
    </row>
    <row r="282" spans="4:68" hidden="1" x14ac:dyDescent="0.35">
      <c r="E282" s="103"/>
      <c r="F282" s="84"/>
      <c r="G282" s="84"/>
      <c r="H282" s="84"/>
      <c r="I282" s="84"/>
      <c r="J282" s="22"/>
      <c r="K282" s="22"/>
      <c r="BH282" s="93"/>
      <c r="BI282" s="93"/>
      <c r="BJ282" s="93"/>
      <c r="BK282" s="93"/>
      <c r="BL282" s="93"/>
      <c r="BM282" s="93"/>
      <c r="BN282" s="93"/>
      <c r="BO282" s="93"/>
      <c r="BP282" s="93"/>
    </row>
    <row r="283" spans="4:68" hidden="1" x14ac:dyDescent="0.35">
      <c r="D283" s="129" t="s">
        <v>35</v>
      </c>
      <c r="E283" s="130"/>
      <c r="F283" s="84"/>
      <c r="G283" s="84"/>
      <c r="H283" s="84"/>
      <c r="I283" s="84"/>
      <c r="J283" s="22"/>
      <c r="K283" s="22"/>
      <c r="BH283" s="93"/>
      <c r="BI283" s="93"/>
      <c r="BJ283" s="93"/>
      <c r="BK283" s="93"/>
      <c r="BL283" s="93"/>
      <c r="BM283" s="93"/>
      <c r="BN283" s="93"/>
      <c r="BO283" s="93"/>
      <c r="BP283" s="93"/>
    </row>
    <row r="284" spans="4:68" hidden="1" x14ac:dyDescent="0.35">
      <c r="D284" s="129" t="s">
        <v>17</v>
      </c>
      <c r="E284" s="44"/>
      <c r="F284" s="84"/>
      <c r="G284" s="84"/>
      <c r="H284" s="84"/>
      <c r="I284" s="84"/>
      <c r="J284" s="22"/>
      <c r="K284" s="22"/>
      <c r="BH284" s="93"/>
      <c r="BI284" s="93"/>
      <c r="BJ284" s="93"/>
      <c r="BK284" s="93"/>
      <c r="BL284" s="93"/>
      <c r="BM284" s="93"/>
      <c r="BN284" s="93"/>
      <c r="BO284" s="93"/>
      <c r="BP284" s="93"/>
    </row>
    <row r="285" spans="4:68" hidden="1" x14ac:dyDescent="0.35">
      <c r="D285" s="129" t="s">
        <v>101</v>
      </c>
      <c r="E285" s="44"/>
      <c r="F285" s="84"/>
      <c r="G285" s="84"/>
      <c r="H285" s="84"/>
      <c r="I285" s="84"/>
      <c r="J285" s="22"/>
      <c r="K285" s="22"/>
      <c r="BH285" s="93"/>
      <c r="BI285" s="93"/>
      <c r="BJ285" s="93"/>
      <c r="BK285" s="93"/>
      <c r="BL285" s="93"/>
      <c r="BM285" s="93"/>
      <c r="BN285" s="93"/>
      <c r="BO285" s="93"/>
      <c r="BP285" s="93"/>
    </row>
    <row r="286" spans="4:68" hidden="1" x14ac:dyDescent="0.35">
      <c r="D286" s="129" t="s">
        <v>98</v>
      </c>
      <c r="E286" s="130"/>
      <c r="F286" s="84"/>
      <c r="G286" s="84"/>
      <c r="H286" s="84"/>
      <c r="I286" s="84"/>
      <c r="J286" s="22"/>
      <c r="K286" s="22"/>
      <c r="BH286" s="93"/>
      <c r="BI286" s="93"/>
      <c r="BJ286" s="93"/>
      <c r="BK286" s="93"/>
      <c r="BL286" s="93"/>
      <c r="BM286" s="93"/>
      <c r="BN286" s="93"/>
      <c r="BO286" s="93"/>
      <c r="BP286" s="93"/>
    </row>
    <row r="287" spans="4:68" hidden="1" x14ac:dyDescent="0.35">
      <c r="D287" s="129" t="s">
        <v>92</v>
      </c>
      <c r="E287" s="129"/>
      <c r="F287" s="84"/>
      <c r="G287" s="84"/>
      <c r="H287" s="84"/>
      <c r="I287" s="84"/>
      <c r="J287" s="22"/>
      <c r="K287" s="22"/>
      <c r="BH287" s="93"/>
      <c r="BI287" s="93"/>
      <c r="BJ287" s="93"/>
      <c r="BK287" s="93"/>
      <c r="BL287" s="93"/>
      <c r="BM287" s="93"/>
      <c r="BN287" s="93"/>
      <c r="BO287" s="93"/>
      <c r="BP287" s="93"/>
    </row>
    <row r="288" spans="4:68" hidden="1" x14ac:dyDescent="0.35">
      <c r="D288" s="129" t="s">
        <v>44</v>
      </c>
      <c r="E288" s="129"/>
      <c r="F288" s="84"/>
      <c r="G288" s="84"/>
      <c r="H288" s="84"/>
      <c r="I288" s="84"/>
      <c r="J288" s="22"/>
      <c r="K288" s="22"/>
      <c r="BH288" s="93"/>
      <c r="BI288" s="93"/>
      <c r="BJ288" s="93"/>
      <c r="BK288" s="93"/>
      <c r="BL288" s="93"/>
      <c r="BM288" s="93"/>
      <c r="BN288" s="93"/>
      <c r="BO288" s="93"/>
      <c r="BP288" s="93"/>
    </row>
    <row r="289" spans="4:68" hidden="1" x14ac:dyDescent="0.35">
      <c r="D289" s="129" t="s">
        <v>8</v>
      </c>
      <c r="E289" s="129"/>
      <c r="F289" s="84"/>
      <c r="G289" s="84"/>
      <c r="H289" s="84"/>
      <c r="I289" s="84"/>
      <c r="J289" s="22"/>
      <c r="K289" s="22"/>
      <c r="BH289" s="93"/>
      <c r="BI289" s="93"/>
      <c r="BJ289" s="93"/>
      <c r="BK289" s="93"/>
      <c r="BL289" s="93"/>
      <c r="BM289" s="93"/>
      <c r="BN289" s="93"/>
      <c r="BO289" s="93"/>
      <c r="BP289" s="93"/>
    </row>
    <row r="290" spans="4:68" x14ac:dyDescent="0.35">
      <c r="E290" s="129"/>
      <c r="F290" s="84"/>
      <c r="G290" s="84"/>
      <c r="H290" s="84"/>
      <c r="I290" s="84"/>
      <c r="J290" s="22"/>
      <c r="K290" s="22"/>
      <c r="BH290" s="93"/>
      <c r="BI290" s="93"/>
      <c r="BJ290" s="93"/>
      <c r="BK290" s="93"/>
      <c r="BL290" s="93"/>
      <c r="BM290" s="93"/>
      <c r="BN290" s="93"/>
      <c r="BO290" s="93"/>
      <c r="BP290" s="93"/>
    </row>
    <row r="291" spans="4:68" x14ac:dyDescent="0.35">
      <c r="H291" s="84"/>
      <c r="I291" s="84"/>
      <c r="J291" s="22"/>
      <c r="K291" s="22"/>
      <c r="BH291" s="93"/>
      <c r="BI291" s="93"/>
      <c r="BJ291" s="93"/>
      <c r="BK291" s="93"/>
      <c r="BL291" s="93"/>
      <c r="BM291" s="93"/>
      <c r="BN291" s="93"/>
      <c r="BO291" s="93"/>
      <c r="BP291" s="93"/>
    </row>
    <row r="292" spans="4:68" x14ac:dyDescent="0.35">
      <c r="H292" s="84"/>
      <c r="I292" s="84"/>
      <c r="J292" s="22"/>
      <c r="K292" s="22"/>
      <c r="BH292" s="93"/>
      <c r="BI292" s="93"/>
      <c r="BJ292" s="93"/>
      <c r="BK292" s="93"/>
      <c r="BL292" s="93"/>
      <c r="BM292" s="93"/>
      <c r="BN292" s="93"/>
      <c r="BO292" s="93"/>
      <c r="BP292" s="93"/>
    </row>
    <row r="293" spans="4:68" x14ac:dyDescent="0.35">
      <c r="H293" s="84"/>
      <c r="I293" s="84"/>
      <c r="J293" s="22"/>
      <c r="K293" s="22"/>
      <c r="BH293" s="93"/>
      <c r="BI293" s="93"/>
      <c r="BJ293" s="93"/>
      <c r="BK293" s="93"/>
      <c r="BL293" s="93"/>
      <c r="BM293" s="93"/>
      <c r="BN293" s="93"/>
      <c r="BO293" s="93"/>
      <c r="BP293" s="93"/>
    </row>
    <row r="294" spans="4:68" x14ac:dyDescent="0.35">
      <c r="H294" s="84"/>
      <c r="I294" s="84"/>
      <c r="J294" s="22"/>
      <c r="K294" s="22"/>
      <c r="BH294" s="93"/>
      <c r="BI294" s="93"/>
      <c r="BJ294" s="93"/>
      <c r="BK294" s="93"/>
      <c r="BL294" s="93"/>
      <c r="BM294" s="93"/>
      <c r="BN294" s="93"/>
      <c r="BO294" s="93"/>
      <c r="BP294" s="93"/>
    </row>
    <row r="295" spans="4:68" x14ac:dyDescent="0.35">
      <c r="H295" s="84"/>
      <c r="I295" s="84"/>
      <c r="J295" s="22"/>
      <c r="K295" s="22"/>
      <c r="BH295" s="93"/>
      <c r="BI295" s="93"/>
      <c r="BJ295" s="93"/>
      <c r="BK295" s="93"/>
      <c r="BL295" s="93"/>
      <c r="BM295" s="93"/>
      <c r="BN295" s="93"/>
      <c r="BO295" s="93"/>
      <c r="BP295" s="93"/>
    </row>
    <row r="296" spans="4:68" x14ac:dyDescent="0.35">
      <c r="H296" s="84"/>
      <c r="I296" s="84"/>
      <c r="J296" s="22"/>
      <c r="K296" s="22"/>
      <c r="BH296" s="93"/>
      <c r="BI296" s="93"/>
      <c r="BJ296" s="93"/>
      <c r="BK296" s="93"/>
      <c r="BL296" s="93"/>
      <c r="BM296" s="93"/>
      <c r="BN296" s="93"/>
      <c r="BO296" s="93"/>
      <c r="BP296" s="93"/>
    </row>
    <row r="297" spans="4:68" x14ac:dyDescent="0.35">
      <c r="H297" s="84"/>
      <c r="I297" s="84"/>
      <c r="J297" s="22"/>
      <c r="K297" s="22"/>
      <c r="BH297" s="93"/>
      <c r="BI297" s="93"/>
      <c r="BJ297" s="93"/>
      <c r="BK297" s="93"/>
      <c r="BL297" s="93"/>
      <c r="BM297" s="93"/>
      <c r="BN297" s="93"/>
      <c r="BO297" s="93"/>
      <c r="BP297" s="93"/>
    </row>
    <row r="298" spans="4:68" x14ac:dyDescent="0.35">
      <c r="H298" s="84"/>
      <c r="I298" s="84"/>
      <c r="J298" s="22"/>
      <c r="K298" s="22"/>
      <c r="BH298" s="93"/>
      <c r="BI298" s="93"/>
      <c r="BJ298" s="93"/>
      <c r="BK298" s="93"/>
      <c r="BL298" s="93"/>
      <c r="BM298" s="93"/>
      <c r="BN298" s="93"/>
      <c r="BO298" s="93"/>
      <c r="BP298" s="93"/>
    </row>
    <row r="299" spans="4:68" x14ac:dyDescent="0.35">
      <c r="H299" s="84"/>
      <c r="I299" s="84"/>
      <c r="J299" s="22"/>
      <c r="K299" s="22"/>
      <c r="BH299" s="93"/>
      <c r="BI299" s="93"/>
      <c r="BJ299" s="93"/>
      <c r="BK299" s="93"/>
      <c r="BL299" s="93"/>
      <c r="BM299" s="93"/>
      <c r="BN299" s="93"/>
      <c r="BO299" s="93"/>
      <c r="BP299" s="93"/>
    </row>
    <row r="300" spans="4:68" x14ac:dyDescent="0.35">
      <c r="H300" s="84"/>
      <c r="I300" s="84"/>
      <c r="J300" s="22"/>
      <c r="K300" s="22"/>
      <c r="BH300" s="93"/>
      <c r="BI300" s="93"/>
      <c r="BJ300" s="93"/>
      <c r="BK300" s="93"/>
      <c r="BL300" s="93"/>
      <c r="BM300" s="93"/>
      <c r="BN300" s="93"/>
      <c r="BO300" s="93"/>
      <c r="BP300" s="93"/>
    </row>
    <row r="301" spans="4:68" x14ac:dyDescent="0.35">
      <c r="H301" s="84"/>
      <c r="I301" s="84"/>
      <c r="J301" s="22"/>
      <c r="K301" s="22"/>
      <c r="BH301" s="93"/>
      <c r="BI301" s="93"/>
      <c r="BJ301" s="93"/>
      <c r="BK301" s="93"/>
      <c r="BL301" s="93"/>
      <c r="BM301" s="93"/>
      <c r="BN301" s="93"/>
      <c r="BO301" s="93"/>
      <c r="BP301" s="93"/>
    </row>
    <row r="302" spans="4:68" x14ac:dyDescent="0.35">
      <c r="H302" s="84"/>
      <c r="I302" s="84"/>
      <c r="J302" s="22"/>
      <c r="K302" s="22"/>
      <c r="BH302" s="93"/>
      <c r="BI302" s="93"/>
      <c r="BJ302" s="93"/>
      <c r="BK302" s="93"/>
      <c r="BL302" s="93"/>
      <c r="BM302" s="93"/>
      <c r="BN302" s="93"/>
      <c r="BO302" s="93"/>
      <c r="BP302" s="93"/>
    </row>
    <row r="303" spans="4:68" x14ac:dyDescent="0.35">
      <c r="H303" s="84"/>
      <c r="I303" s="84"/>
      <c r="J303" s="22"/>
      <c r="K303" s="22"/>
      <c r="BH303" s="93"/>
      <c r="BI303" s="93"/>
      <c r="BJ303" s="93"/>
      <c r="BK303" s="93"/>
      <c r="BL303" s="93"/>
      <c r="BM303" s="93"/>
      <c r="BN303" s="93"/>
      <c r="BO303" s="93"/>
      <c r="BP303" s="93"/>
    </row>
    <row r="304" spans="4:68" x14ac:dyDescent="0.35">
      <c r="H304" s="84"/>
      <c r="I304" s="84"/>
      <c r="J304" s="22"/>
      <c r="K304" s="22"/>
      <c r="BH304" s="93"/>
      <c r="BI304" s="93"/>
      <c r="BJ304" s="93"/>
      <c r="BK304" s="93"/>
      <c r="BL304" s="93"/>
      <c r="BM304" s="93"/>
      <c r="BN304" s="93"/>
      <c r="BO304" s="93"/>
      <c r="BP304" s="93"/>
    </row>
    <row r="305" spans="4:68" x14ac:dyDescent="0.35">
      <c r="H305" s="84"/>
      <c r="I305" s="84"/>
      <c r="J305" s="22"/>
      <c r="K305" s="22"/>
      <c r="BH305" s="93"/>
      <c r="BI305" s="93"/>
      <c r="BJ305" s="93"/>
      <c r="BK305" s="93"/>
      <c r="BL305" s="93"/>
      <c r="BM305" s="93"/>
      <c r="BN305" s="93"/>
      <c r="BO305" s="93"/>
      <c r="BP305" s="93"/>
    </row>
    <row r="306" spans="4:68" x14ac:dyDescent="0.35">
      <c r="D306" s="131"/>
      <c r="E306" s="129"/>
      <c r="F306" s="84"/>
      <c r="G306" s="84"/>
      <c r="H306" s="84"/>
      <c r="I306" s="84"/>
      <c r="J306" s="22"/>
      <c r="K306" s="22"/>
      <c r="BH306" s="93"/>
      <c r="BI306" s="93"/>
      <c r="BJ306" s="93"/>
      <c r="BK306" s="93"/>
      <c r="BL306" s="93"/>
      <c r="BM306" s="93"/>
      <c r="BN306" s="93"/>
      <c r="BO306" s="93"/>
      <c r="BP306" s="93"/>
    </row>
    <row r="307" spans="4:68" hidden="1" x14ac:dyDescent="0.35">
      <c r="D307" s="11" t="s">
        <v>107</v>
      </c>
      <c r="E307" s="45"/>
      <c r="F307" s="84"/>
      <c r="G307" s="84"/>
      <c r="H307" s="84"/>
      <c r="I307" s="84"/>
      <c r="J307" s="22"/>
      <c r="K307" s="22"/>
      <c r="BH307" s="93"/>
      <c r="BI307" s="93"/>
      <c r="BJ307" s="93"/>
      <c r="BK307" s="93"/>
      <c r="BL307" s="93"/>
      <c r="BM307" s="93"/>
      <c r="BN307" s="93"/>
      <c r="BO307" s="93"/>
      <c r="BP307" s="93"/>
    </row>
    <row r="308" spans="4:68" hidden="1" x14ac:dyDescent="0.35">
      <c r="D308" s="11" t="s">
        <v>108</v>
      </c>
      <c r="E308" s="44"/>
      <c r="F308" s="84"/>
      <c r="G308" s="84"/>
      <c r="H308" s="84"/>
      <c r="I308" s="84"/>
      <c r="J308" s="22"/>
      <c r="K308" s="22"/>
      <c r="BH308" s="93"/>
      <c r="BI308" s="93"/>
      <c r="BJ308" s="93"/>
      <c r="BK308" s="93"/>
      <c r="BL308" s="93"/>
      <c r="BM308" s="93"/>
      <c r="BN308" s="93"/>
      <c r="BO308" s="93"/>
      <c r="BP308" s="93"/>
    </row>
    <row r="309" spans="4:68" x14ac:dyDescent="0.35">
      <c r="D309" s="68"/>
      <c r="E309" s="45"/>
      <c r="F309" s="43"/>
      <c r="G309" s="43"/>
      <c r="H309" s="43"/>
      <c r="I309" s="43"/>
      <c r="J309" s="68"/>
      <c r="K309" s="68"/>
      <c r="BH309" s="93"/>
      <c r="BI309" s="93"/>
      <c r="BJ309" s="93"/>
      <c r="BK309" s="93"/>
      <c r="BL309" s="93"/>
      <c r="BM309" s="93"/>
      <c r="BN309" s="93"/>
      <c r="BO309" s="93"/>
      <c r="BP309" s="93"/>
    </row>
    <row r="310" spans="4:68" x14ac:dyDescent="0.35">
      <c r="D310" s="68"/>
      <c r="E310" s="44"/>
      <c r="F310" s="43"/>
      <c r="G310" s="43"/>
      <c r="H310" s="43"/>
      <c r="I310" s="43"/>
      <c r="J310" s="68"/>
      <c r="K310" s="68"/>
      <c r="BH310" s="93"/>
      <c r="BI310" s="93"/>
      <c r="BJ310" s="93"/>
      <c r="BK310" s="93"/>
      <c r="BL310" s="93"/>
      <c r="BM310" s="93"/>
      <c r="BN310" s="93"/>
      <c r="BO310" s="93"/>
      <c r="BP310" s="93"/>
    </row>
    <row r="311" spans="4:68" x14ac:dyDescent="0.35">
      <c r="D311" s="68"/>
      <c r="E311" s="45"/>
      <c r="F311" s="43"/>
      <c r="G311" s="43"/>
      <c r="H311" s="43"/>
      <c r="I311" s="43"/>
      <c r="J311" s="68"/>
      <c r="K311" s="68"/>
      <c r="BH311" s="93"/>
      <c r="BI311" s="93"/>
      <c r="BJ311" s="93"/>
      <c r="BK311" s="93"/>
      <c r="BL311" s="93"/>
      <c r="BM311" s="93"/>
      <c r="BN311" s="93"/>
      <c r="BO311" s="93"/>
      <c r="BP311" s="93"/>
    </row>
    <row r="312" spans="4:68" x14ac:dyDescent="0.35">
      <c r="D312" s="68"/>
      <c r="E312" s="44"/>
      <c r="F312" s="43"/>
      <c r="G312" s="43"/>
      <c r="H312" s="43"/>
      <c r="I312" s="43"/>
      <c r="J312" s="68"/>
      <c r="K312" s="68"/>
      <c r="BH312" s="93"/>
      <c r="BI312" s="93"/>
      <c r="BJ312" s="93"/>
      <c r="BK312" s="93"/>
      <c r="BL312" s="93"/>
      <c r="BM312" s="93"/>
      <c r="BN312" s="93"/>
      <c r="BO312" s="93"/>
      <c r="BP312" s="93"/>
    </row>
    <row r="313" spans="4:68" x14ac:dyDescent="0.35">
      <c r="D313" s="68"/>
      <c r="E313" s="43"/>
      <c r="F313" s="43"/>
      <c r="G313" s="43"/>
      <c r="H313" s="43"/>
      <c r="I313" s="43"/>
      <c r="J313" s="68"/>
      <c r="K313" s="68"/>
      <c r="BH313" s="93"/>
      <c r="BI313" s="93"/>
      <c r="BJ313" s="93"/>
      <c r="BK313" s="93"/>
      <c r="BL313" s="93"/>
      <c r="BM313" s="93"/>
      <c r="BN313" s="93"/>
      <c r="BO313" s="93"/>
      <c r="BP313" s="93"/>
    </row>
    <row r="314" spans="4:68" x14ac:dyDescent="0.35">
      <c r="D314" s="68"/>
      <c r="E314" s="43"/>
      <c r="F314" s="43"/>
      <c r="G314" s="43"/>
      <c r="H314" s="43"/>
      <c r="I314" s="43"/>
      <c r="J314" s="68"/>
      <c r="K314" s="68"/>
      <c r="BH314" s="93"/>
      <c r="BI314" s="93"/>
      <c r="BJ314" s="93"/>
      <c r="BK314" s="93"/>
      <c r="BL314" s="93"/>
      <c r="BM314" s="93"/>
      <c r="BN314" s="93"/>
      <c r="BO314" s="93"/>
      <c r="BP314" s="93"/>
    </row>
    <row r="315" spans="4:68" x14ac:dyDescent="0.35">
      <c r="D315" s="68"/>
      <c r="E315" s="43"/>
      <c r="F315" s="43"/>
      <c r="G315" s="43"/>
      <c r="H315" s="43"/>
      <c r="I315" s="43"/>
      <c r="J315" s="68"/>
      <c r="K315" s="68"/>
      <c r="BH315" s="93"/>
      <c r="BI315" s="93"/>
      <c r="BJ315" s="93"/>
      <c r="BK315" s="93"/>
      <c r="BL315" s="93"/>
      <c r="BM315" s="93"/>
      <c r="BN315" s="93"/>
      <c r="BO315" s="93"/>
      <c r="BP315" s="93"/>
    </row>
    <row r="316" spans="4:68" x14ac:dyDescent="0.35">
      <c r="D316" s="68"/>
      <c r="E316" s="43"/>
      <c r="F316" s="43"/>
      <c r="G316" s="43"/>
      <c r="H316" s="43"/>
      <c r="I316" s="43"/>
      <c r="J316" s="68"/>
      <c r="K316" s="68"/>
      <c r="BH316" s="93"/>
      <c r="BI316" s="93"/>
      <c r="BJ316" s="93"/>
      <c r="BK316" s="93"/>
      <c r="BL316" s="93"/>
      <c r="BM316" s="93"/>
      <c r="BN316" s="93"/>
      <c r="BO316" s="93"/>
      <c r="BP316" s="93"/>
    </row>
    <row r="317" spans="4:68" x14ac:dyDescent="0.35">
      <c r="D317" s="68"/>
      <c r="E317" s="43"/>
      <c r="F317" s="43"/>
      <c r="G317" s="43"/>
      <c r="H317" s="43"/>
      <c r="I317" s="43"/>
      <c r="J317" s="68"/>
      <c r="K317" s="68"/>
      <c r="BH317" s="93"/>
      <c r="BI317" s="93"/>
      <c r="BJ317" s="93"/>
      <c r="BK317" s="93"/>
      <c r="BL317" s="93"/>
      <c r="BM317" s="93"/>
      <c r="BN317" s="93"/>
      <c r="BO317" s="93"/>
      <c r="BP317" s="93"/>
    </row>
    <row r="318" spans="4:68" x14ac:dyDescent="0.35">
      <c r="D318" s="68"/>
      <c r="E318" s="43"/>
      <c r="F318" s="43"/>
      <c r="G318" s="43"/>
      <c r="H318" s="43"/>
      <c r="I318" s="43"/>
      <c r="J318" s="68"/>
      <c r="K318" s="68"/>
      <c r="BH318" s="93"/>
      <c r="BI318" s="93"/>
      <c r="BJ318" s="93"/>
      <c r="BK318" s="93"/>
      <c r="BL318" s="93"/>
      <c r="BM318" s="93"/>
      <c r="BN318" s="93"/>
      <c r="BO318" s="93"/>
      <c r="BP318" s="93"/>
    </row>
    <row r="319" spans="4:68" x14ac:dyDescent="0.35">
      <c r="D319" s="68"/>
      <c r="E319" s="43"/>
      <c r="F319" s="43"/>
      <c r="G319" s="43"/>
      <c r="H319" s="43"/>
      <c r="I319" s="43"/>
      <c r="J319" s="68"/>
      <c r="K319" s="68"/>
      <c r="BH319" s="93"/>
      <c r="BI319" s="93"/>
      <c r="BJ319" s="93"/>
      <c r="BK319" s="93"/>
      <c r="BL319" s="93"/>
      <c r="BM319" s="93"/>
      <c r="BN319" s="93"/>
      <c r="BO319" s="93"/>
      <c r="BP319" s="93"/>
    </row>
    <row r="320" spans="4:68" x14ac:dyDescent="0.35">
      <c r="D320" s="68"/>
      <c r="E320" s="43"/>
      <c r="F320" s="43"/>
      <c r="G320" s="43"/>
      <c r="H320" s="43"/>
      <c r="I320" s="43"/>
      <c r="J320" s="68"/>
      <c r="K320" s="68"/>
      <c r="BH320" s="93"/>
      <c r="BI320" s="93"/>
      <c r="BJ320" s="93"/>
      <c r="BK320" s="93"/>
      <c r="BL320" s="93"/>
      <c r="BM320" s="93"/>
      <c r="BN320" s="93"/>
      <c r="BO320" s="93"/>
      <c r="BP320" s="93"/>
    </row>
    <row r="321" spans="4:68" x14ac:dyDescent="0.35">
      <c r="D321" s="68"/>
      <c r="E321" s="43"/>
      <c r="F321" s="43"/>
      <c r="G321" s="43"/>
      <c r="H321" s="43"/>
      <c r="I321" s="43"/>
      <c r="J321" s="68"/>
      <c r="K321" s="68"/>
      <c r="BH321" s="93"/>
      <c r="BI321" s="93"/>
      <c r="BJ321" s="93"/>
      <c r="BK321" s="93"/>
      <c r="BL321" s="93"/>
      <c r="BM321" s="93"/>
      <c r="BN321" s="93"/>
      <c r="BO321" s="93"/>
      <c r="BP321" s="93"/>
    </row>
    <row r="322" spans="4:68" x14ac:dyDescent="0.35">
      <c r="D322" s="68"/>
      <c r="F322" s="43"/>
      <c r="G322" s="43"/>
      <c r="H322" s="43"/>
      <c r="I322" s="43"/>
      <c r="J322" s="68"/>
      <c r="K322" s="68"/>
      <c r="BH322" s="93"/>
      <c r="BI322" s="93"/>
      <c r="BJ322" s="93"/>
      <c r="BK322" s="93"/>
      <c r="BL322" s="93"/>
      <c r="BM322" s="93"/>
      <c r="BN322" s="93"/>
      <c r="BO322" s="93"/>
      <c r="BP322" s="93"/>
    </row>
    <row r="323" spans="4:68" x14ac:dyDescent="0.35">
      <c r="D323" s="68"/>
      <c r="F323" s="43"/>
      <c r="G323" s="43"/>
      <c r="H323" s="43"/>
      <c r="I323" s="43"/>
      <c r="J323" s="68"/>
      <c r="K323" s="68"/>
      <c r="BH323" s="93"/>
      <c r="BI323" s="93"/>
      <c r="BJ323" s="93"/>
      <c r="BK323" s="93"/>
      <c r="BL323" s="93"/>
      <c r="BM323" s="93"/>
      <c r="BN323" s="93"/>
      <c r="BO323" s="93"/>
      <c r="BP323" s="93"/>
    </row>
    <row r="324" spans="4:68" x14ac:dyDescent="0.35">
      <c r="D324" s="68"/>
      <c r="F324" s="43"/>
      <c r="G324" s="43"/>
      <c r="H324" s="43"/>
      <c r="I324" s="43"/>
      <c r="J324" s="68"/>
      <c r="K324" s="68"/>
      <c r="BH324" s="93"/>
      <c r="BI324" s="93"/>
      <c r="BJ324" s="93"/>
      <c r="BK324" s="93"/>
      <c r="BL324" s="93"/>
      <c r="BM324" s="93"/>
      <c r="BN324" s="93"/>
      <c r="BO324" s="93"/>
      <c r="BP324" s="93"/>
    </row>
    <row r="325" spans="4:68" x14ac:dyDescent="0.35">
      <c r="D325" s="68"/>
      <c r="F325" s="43"/>
      <c r="G325" s="43"/>
      <c r="H325" s="43"/>
      <c r="I325" s="43"/>
      <c r="J325" s="68"/>
      <c r="K325" s="68"/>
      <c r="BH325" s="93"/>
      <c r="BI325" s="93"/>
      <c r="BJ325" s="93"/>
      <c r="BK325" s="93"/>
      <c r="BL325" s="93"/>
      <c r="BM325" s="93"/>
      <c r="BN325" s="93"/>
      <c r="BO325" s="93"/>
      <c r="BP325" s="93"/>
    </row>
    <row r="326" spans="4:68" x14ac:dyDescent="0.35">
      <c r="D326" s="68"/>
      <c r="F326" s="75"/>
      <c r="G326" s="43"/>
      <c r="H326" s="43"/>
      <c r="I326" s="43"/>
      <c r="J326" s="68"/>
      <c r="K326" s="68"/>
      <c r="BH326" s="93"/>
      <c r="BI326" s="93"/>
      <c r="BJ326" s="93"/>
      <c r="BK326" s="93"/>
      <c r="BL326" s="93"/>
      <c r="BM326" s="93"/>
      <c r="BN326" s="93"/>
      <c r="BO326" s="93"/>
      <c r="BP326" s="93"/>
    </row>
    <row r="327" spans="4:68" x14ac:dyDescent="0.35">
      <c r="D327" s="11"/>
      <c r="F327" s="75"/>
      <c r="G327" s="43"/>
      <c r="H327" s="43"/>
      <c r="I327" s="43"/>
      <c r="J327" s="68"/>
      <c r="K327" s="68"/>
      <c r="BH327" s="93"/>
      <c r="BI327" s="93"/>
      <c r="BJ327" s="93"/>
      <c r="BK327" s="93"/>
      <c r="BL327" s="93"/>
      <c r="BM327" s="93"/>
      <c r="BN327" s="93"/>
      <c r="BO327" s="93"/>
      <c r="BP327" s="93"/>
    </row>
    <row r="328" spans="4:68" x14ac:dyDescent="0.35">
      <c r="D328" s="11"/>
      <c r="F328" s="75"/>
      <c r="G328" s="43"/>
      <c r="H328" s="43"/>
      <c r="I328" s="43"/>
      <c r="J328" s="68"/>
      <c r="K328" s="68"/>
      <c r="BH328" s="93"/>
      <c r="BI328" s="93"/>
      <c r="BJ328" s="93"/>
      <c r="BK328" s="93"/>
      <c r="BL328" s="93"/>
      <c r="BM328" s="93"/>
      <c r="BN328" s="93"/>
      <c r="BO328" s="93"/>
      <c r="BP328" s="93"/>
    </row>
    <row r="329" spans="4:68" x14ac:dyDescent="0.35">
      <c r="D329" s="11"/>
      <c r="F329" s="75"/>
      <c r="G329" s="43"/>
      <c r="H329" s="43"/>
      <c r="I329" s="43"/>
      <c r="J329" s="68"/>
      <c r="K329" s="68"/>
      <c r="BH329" s="93"/>
      <c r="BI329" s="93"/>
      <c r="BJ329" s="93"/>
      <c r="BK329" s="93"/>
      <c r="BL329" s="93"/>
      <c r="BM329" s="93"/>
      <c r="BN329" s="93"/>
      <c r="BO329" s="93"/>
      <c r="BP329" s="93"/>
    </row>
    <row r="330" spans="4:68" x14ac:dyDescent="0.35">
      <c r="D330" s="11"/>
      <c r="F330" s="75"/>
      <c r="G330" s="43"/>
      <c r="H330" s="43"/>
      <c r="I330" s="43"/>
      <c r="J330" s="68"/>
      <c r="K330" s="68"/>
      <c r="BH330" s="93"/>
      <c r="BI330" s="93"/>
      <c r="BJ330" s="93"/>
      <c r="BK330" s="93"/>
      <c r="BL330" s="93"/>
      <c r="BM330" s="93"/>
      <c r="BN330" s="93"/>
      <c r="BO330" s="93"/>
      <c r="BP330" s="93"/>
    </row>
    <row r="331" spans="4:68" x14ac:dyDescent="0.35">
      <c r="D331" s="11"/>
      <c r="F331" s="75"/>
      <c r="G331" s="43"/>
      <c r="H331" s="43"/>
      <c r="I331" s="43"/>
      <c r="J331" s="68"/>
      <c r="K331" s="68"/>
      <c r="BH331" s="93"/>
      <c r="BI331" s="93"/>
      <c r="BJ331" s="93"/>
      <c r="BK331" s="93"/>
      <c r="BL331" s="93"/>
      <c r="BM331" s="93"/>
      <c r="BN331" s="93"/>
      <c r="BO331" s="93"/>
      <c r="BP331" s="93"/>
    </row>
    <row r="332" spans="4:68" x14ac:dyDescent="0.35">
      <c r="D332" s="11"/>
      <c r="F332" s="75"/>
      <c r="G332" s="43"/>
      <c r="H332" s="43"/>
      <c r="I332" s="43"/>
      <c r="J332" s="68"/>
      <c r="K332" s="68"/>
      <c r="BH332" s="93"/>
      <c r="BI332" s="93"/>
      <c r="BJ332" s="93"/>
      <c r="BK332" s="93"/>
      <c r="BL332" s="93"/>
      <c r="BM332" s="93"/>
      <c r="BN332" s="93"/>
      <c r="BO332" s="93"/>
      <c r="BP332" s="93"/>
    </row>
    <row r="333" spans="4:68" x14ac:dyDescent="0.35">
      <c r="D333" s="11"/>
      <c r="F333" s="75"/>
      <c r="G333" s="43"/>
      <c r="H333" s="43"/>
      <c r="I333" s="43"/>
      <c r="J333" s="68"/>
      <c r="K333" s="68"/>
      <c r="BH333" s="93"/>
      <c r="BI333" s="93"/>
      <c r="BJ333" s="93"/>
      <c r="BK333" s="93"/>
      <c r="BL333" s="93"/>
      <c r="BM333" s="93"/>
      <c r="BN333" s="93"/>
      <c r="BO333" s="93"/>
      <c r="BP333" s="93"/>
    </row>
    <row r="334" spans="4:68" x14ac:dyDescent="0.35">
      <c r="D334" s="11"/>
      <c r="F334" s="75"/>
      <c r="G334" s="43"/>
      <c r="H334" s="43"/>
      <c r="I334" s="43"/>
      <c r="J334" s="68"/>
      <c r="K334" s="68"/>
      <c r="BH334" s="93"/>
      <c r="BI334" s="93"/>
      <c r="BJ334" s="93"/>
      <c r="BK334" s="93"/>
      <c r="BL334" s="93"/>
      <c r="BM334" s="93"/>
      <c r="BN334" s="93"/>
      <c r="BO334" s="93"/>
      <c r="BP334" s="93"/>
    </row>
    <row r="335" spans="4:68" x14ac:dyDescent="0.35">
      <c r="D335" s="11"/>
      <c r="F335" s="75"/>
      <c r="G335" s="43"/>
      <c r="H335" s="43"/>
      <c r="I335" s="43"/>
      <c r="J335" s="68"/>
      <c r="K335" s="68"/>
      <c r="BH335" s="93"/>
      <c r="BI335" s="93"/>
      <c r="BJ335" s="93"/>
      <c r="BK335" s="93"/>
      <c r="BL335" s="93"/>
      <c r="BM335" s="93"/>
      <c r="BN335" s="93"/>
      <c r="BO335" s="93"/>
      <c r="BP335" s="93"/>
    </row>
    <row r="336" spans="4:68" x14ac:dyDescent="0.35">
      <c r="D336" s="11"/>
      <c r="F336" s="75"/>
      <c r="G336" s="43"/>
      <c r="H336" s="43"/>
      <c r="I336" s="43"/>
      <c r="J336" s="68"/>
      <c r="K336" s="68"/>
      <c r="BH336" s="93"/>
      <c r="BI336" s="93"/>
      <c r="BJ336" s="93"/>
      <c r="BK336" s="93"/>
      <c r="BL336" s="93"/>
      <c r="BM336" s="93"/>
      <c r="BN336" s="93"/>
      <c r="BO336" s="93"/>
      <c r="BP336" s="93"/>
    </row>
    <row r="337" spans="4:68" x14ac:dyDescent="0.35">
      <c r="D337" s="11"/>
      <c r="E337" s="85"/>
      <c r="F337" s="75"/>
      <c r="G337" s="43"/>
      <c r="H337" s="43"/>
      <c r="I337" s="43"/>
      <c r="J337" s="68"/>
      <c r="K337" s="68"/>
      <c r="BH337" s="93"/>
      <c r="BI337" s="93"/>
      <c r="BJ337" s="93"/>
      <c r="BK337" s="93"/>
      <c r="BL337" s="93"/>
      <c r="BM337" s="93"/>
      <c r="BN337" s="93"/>
      <c r="BO337" s="93"/>
      <c r="BP337" s="93"/>
    </row>
    <row r="338" spans="4:68" x14ac:dyDescent="0.35">
      <c r="D338" s="11"/>
      <c r="E338" s="85"/>
      <c r="F338" s="75"/>
      <c r="G338" s="43"/>
      <c r="H338" s="43"/>
      <c r="I338" s="43"/>
      <c r="J338" s="68"/>
      <c r="K338" s="68"/>
      <c r="BH338" s="93"/>
      <c r="BI338" s="93"/>
      <c r="BJ338" s="93"/>
      <c r="BK338" s="93"/>
      <c r="BL338" s="93"/>
      <c r="BM338" s="93"/>
      <c r="BN338" s="93"/>
      <c r="BO338" s="93"/>
      <c r="BP338" s="93"/>
    </row>
    <row r="339" spans="4:68" x14ac:dyDescent="0.35">
      <c r="D339" s="11"/>
      <c r="E339" s="45"/>
      <c r="F339" s="75"/>
      <c r="G339" s="43"/>
      <c r="H339" s="43"/>
      <c r="I339" s="43"/>
      <c r="J339" s="68"/>
      <c r="K339" s="68"/>
      <c r="BH339" s="93"/>
      <c r="BI339" s="93"/>
      <c r="BJ339" s="93"/>
      <c r="BK339" s="93"/>
      <c r="BL339" s="93"/>
      <c r="BM339" s="93"/>
      <c r="BN339" s="93"/>
      <c r="BO339" s="93"/>
      <c r="BP339" s="93"/>
    </row>
    <row r="340" spans="4:68" x14ac:dyDescent="0.35">
      <c r="D340" s="11"/>
      <c r="E340" s="44"/>
      <c r="F340" s="75"/>
      <c r="G340" s="43"/>
      <c r="H340" s="43"/>
      <c r="I340" s="43"/>
      <c r="J340" s="68"/>
      <c r="K340" s="68"/>
      <c r="BH340" s="93"/>
      <c r="BI340" s="93"/>
      <c r="BJ340" s="93"/>
      <c r="BK340" s="93"/>
      <c r="BL340" s="93"/>
      <c r="BM340" s="93"/>
      <c r="BN340" s="93"/>
      <c r="BO340" s="93"/>
      <c r="BP340" s="93"/>
    </row>
    <row r="341" spans="4:68" x14ac:dyDescent="0.35">
      <c r="D341" s="11"/>
      <c r="E341" s="44"/>
      <c r="F341" s="75"/>
      <c r="G341" s="43"/>
      <c r="H341" s="43"/>
      <c r="I341" s="43"/>
      <c r="J341" s="68"/>
      <c r="K341" s="68"/>
      <c r="BH341" s="93"/>
      <c r="BI341" s="93"/>
      <c r="BJ341" s="93"/>
      <c r="BK341" s="93"/>
      <c r="BL341" s="93"/>
      <c r="BM341" s="93"/>
      <c r="BN341" s="93"/>
      <c r="BO341" s="93"/>
      <c r="BP341" s="93"/>
    </row>
    <row r="342" spans="4:68" x14ac:dyDescent="0.35">
      <c r="D342" s="11"/>
      <c r="E342" s="44"/>
      <c r="F342" s="75"/>
      <c r="G342" s="43"/>
      <c r="H342" s="43"/>
      <c r="I342" s="43"/>
      <c r="J342" s="68"/>
      <c r="K342" s="68"/>
      <c r="BH342" s="93"/>
      <c r="BI342" s="93"/>
      <c r="BJ342" s="93"/>
      <c r="BK342" s="93"/>
      <c r="BL342" s="93"/>
      <c r="BM342" s="93"/>
      <c r="BN342" s="93"/>
      <c r="BO342" s="93"/>
      <c r="BP342" s="93"/>
    </row>
    <row r="343" spans="4:68" x14ac:dyDescent="0.35">
      <c r="D343" s="11"/>
      <c r="E343" s="44"/>
      <c r="F343" s="75"/>
      <c r="G343" s="43"/>
      <c r="H343" s="43"/>
      <c r="I343" s="43"/>
      <c r="J343" s="68"/>
      <c r="K343" s="68"/>
    </row>
    <row r="344" spans="4:68" x14ac:dyDescent="0.35">
      <c r="D344" s="11"/>
      <c r="E344" s="44"/>
      <c r="F344" s="75"/>
      <c r="G344" s="43"/>
      <c r="H344" s="43"/>
      <c r="I344" s="43"/>
      <c r="J344" s="68"/>
      <c r="K344" s="68"/>
    </row>
    <row r="345" spans="4:68" x14ac:dyDescent="0.35">
      <c r="D345" s="11"/>
      <c r="E345" s="44"/>
      <c r="F345" s="75"/>
      <c r="G345" s="43"/>
      <c r="H345" s="43"/>
      <c r="I345" s="43"/>
      <c r="J345" s="68"/>
      <c r="K345" s="68"/>
    </row>
    <row r="346" spans="4:68" x14ac:dyDescent="0.35">
      <c r="D346" s="11"/>
      <c r="E346" s="44"/>
      <c r="F346" s="75"/>
      <c r="G346" s="43"/>
      <c r="H346" s="43"/>
      <c r="I346" s="43"/>
      <c r="J346" s="68"/>
      <c r="K346" s="68"/>
    </row>
    <row r="347" spans="4:68" x14ac:dyDescent="0.35">
      <c r="D347" s="11"/>
      <c r="E347" s="44"/>
      <c r="F347" s="75"/>
      <c r="G347" s="43"/>
      <c r="H347" s="43"/>
      <c r="I347" s="43"/>
      <c r="J347" s="68"/>
      <c r="K347" s="68"/>
    </row>
    <row r="348" spans="4:68" x14ac:dyDescent="0.35">
      <c r="D348" s="11"/>
      <c r="E348" s="45"/>
      <c r="F348" s="75"/>
      <c r="G348" s="43"/>
      <c r="H348" s="43"/>
      <c r="I348" s="43"/>
      <c r="J348" s="68"/>
      <c r="K348" s="68"/>
    </row>
    <row r="349" spans="4:68" x14ac:dyDescent="0.35">
      <c r="D349" s="11"/>
      <c r="E349" s="45"/>
      <c r="F349" s="75"/>
      <c r="G349" s="43"/>
      <c r="H349" s="43"/>
      <c r="I349" s="43"/>
      <c r="J349" s="68"/>
      <c r="K349" s="68"/>
    </row>
    <row r="350" spans="4:68" x14ac:dyDescent="0.35">
      <c r="D350" s="11"/>
      <c r="E350" s="45"/>
      <c r="F350" s="75"/>
      <c r="G350" s="43"/>
      <c r="H350" s="43"/>
      <c r="I350" s="43"/>
      <c r="J350" s="68"/>
      <c r="K350" s="68"/>
    </row>
    <row r="351" spans="4:68" x14ac:dyDescent="0.35">
      <c r="D351" s="11"/>
      <c r="E351" s="45"/>
      <c r="F351" s="75"/>
      <c r="G351" s="43"/>
      <c r="H351" s="43"/>
      <c r="I351" s="43"/>
      <c r="J351" s="68"/>
      <c r="K351" s="68"/>
    </row>
    <row r="352" spans="4:68" x14ac:dyDescent="0.35">
      <c r="D352" s="11"/>
      <c r="E352" s="45"/>
      <c r="F352" s="75"/>
      <c r="G352" s="43"/>
      <c r="H352" s="43"/>
      <c r="I352" s="43"/>
      <c r="J352" s="68"/>
      <c r="K352" s="68"/>
    </row>
    <row r="353" spans="4:11" x14ac:dyDescent="0.35">
      <c r="D353" s="11"/>
      <c r="E353" s="45"/>
      <c r="F353" s="75"/>
      <c r="G353" s="43"/>
      <c r="H353" s="43"/>
      <c r="I353" s="43"/>
      <c r="J353" s="68"/>
      <c r="K353" s="68"/>
    </row>
    <row r="354" spans="4:11" x14ac:dyDescent="0.35">
      <c r="D354" s="11"/>
      <c r="E354" s="45"/>
      <c r="F354" s="75"/>
      <c r="G354" s="43"/>
      <c r="H354" s="43"/>
      <c r="I354" s="43"/>
      <c r="J354" s="68"/>
      <c r="K354" s="68"/>
    </row>
    <row r="355" spans="4:11" x14ac:dyDescent="0.35">
      <c r="D355" s="11"/>
      <c r="E355" s="45"/>
      <c r="F355" s="75"/>
      <c r="G355" s="43"/>
      <c r="H355" s="43"/>
      <c r="I355" s="43"/>
      <c r="J355" s="68"/>
      <c r="K355" s="68"/>
    </row>
    <row r="356" spans="4:11" x14ac:dyDescent="0.35">
      <c r="D356" s="11"/>
      <c r="E356" s="45"/>
      <c r="F356" s="75"/>
      <c r="G356" s="43"/>
      <c r="H356" s="43"/>
      <c r="I356" s="43"/>
      <c r="J356" s="68"/>
      <c r="K356" s="68"/>
    </row>
    <row r="357" spans="4:11" x14ac:dyDescent="0.35">
      <c r="D357" s="11"/>
      <c r="E357" s="45"/>
      <c r="F357" s="75"/>
      <c r="G357" s="43"/>
      <c r="H357" s="43"/>
      <c r="I357" s="43"/>
      <c r="J357" s="68"/>
      <c r="K357" s="68"/>
    </row>
    <row r="358" spans="4:11" x14ac:dyDescent="0.35">
      <c r="D358" s="11"/>
      <c r="E358" s="45"/>
      <c r="F358" s="75"/>
      <c r="G358" s="43"/>
      <c r="H358" s="43"/>
      <c r="I358" s="43"/>
      <c r="J358" s="68"/>
      <c r="K358" s="68"/>
    </row>
    <row r="359" spans="4:11" x14ac:dyDescent="0.35">
      <c r="D359" s="11"/>
      <c r="E359" s="45"/>
      <c r="F359" s="75"/>
      <c r="G359" s="43"/>
      <c r="H359" s="43"/>
      <c r="I359" s="43"/>
      <c r="J359" s="68"/>
      <c r="K359" s="68"/>
    </row>
    <row r="360" spans="4:11" x14ac:dyDescent="0.35">
      <c r="D360" s="11"/>
      <c r="E360" s="45"/>
      <c r="F360" s="75"/>
      <c r="G360" s="43"/>
      <c r="H360" s="43"/>
      <c r="I360" s="43"/>
      <c r="J360" s="68"/>
      <c r="K360" s="68"/>
    </row>
    <row r="361" spans="4:11" x14ac:dyDescent="0.35">
      <c r="D361" s="11"/>
      <c r="E361" s="45"/>
      <c r="F361" s="75"/>
      <c r="G361" s="43"/>
      <c r="H361" s="43"/>
      <c r="I361" s="43"/>
      <c r="J361" s="68"/>
      <c r="K361" s="68"/>
    </row>
    <row r="362" spans="4:11" x14ac:dyDescent="0.35">
      <c r="D362" s="11"/>
      <c r="E362" s="45"/>
      <c r="F362" s="75"/>
      <c r="G362" s="43"/>
      <c r="H362" s="43"/>
      <c r="I362" s="43"/>
      <c r="J362" s="68"/>
      <c r="K362" s="68"/>
    </row>
    <row r="363" spans="4:11" x14ac:dyDescent="0.35">
      <c r="D363" s="11"/>
      <c r="E363" s="45"/>
      <c r="F363" s="75"/>
      <c r="G363" s="43"/>
      <c r="H363" s="43"/>
      <c r="I363" s="43"/>
      <c r="J363" s="68"/>
      <c r="K363" s="68"/>
    </row>
    <row r="364" spans="4:11" x14ac:dyDescent="0.35">
      <c r="D364" s="11"/>
      <c r="E364" s="45"/>
      <c r="F364" s="75"/>
      <c r="G364" s="43"/>
      <c r="H364" s="43"/>
      <c r="I364" s="43"/>
      <c r="J364" s="68"/>
      <c r="K364" s="68"/>
    </row>
    <row r="365" spans="4:11" x14ac:dyDescent="0.35">
      <c r="D365" s="11"/>
      <c r="E365" s="45"/>
      <c r="F365" s="75"/>
      <c r="G365" s="43"/>
      <c r="H365" s="43"/>
      <c r="I365" s="43"/>
      <c r="J365" s="68"/>
      <c r="K365" s="68"/>
    </row>
    <row r="366" spans="4:11" x14ac:dyDescent="0.35">
      <c r="D366" s="11"/>
      <c r="E366" s="45"/>
      <c r="F366" s="75"/>
      <c r="G366" s="43"/>
      <c r="H366" s="43"/>
      <c r="I366" s="43"/>
      <c r="J366" s="68"/>
      <c r="K366" s="68"/>
    </row>
    <row r="367" spans="4:11" x14ac:dyDescent="0.35">
      <c r="D367" s="11"/>
      <c r="E367" s="45"/>
      <c r="F367" s="75"/>
      <c r="G367" s="43"/>
      <c r="H367" s="43"/>
      <c r="I367" s="43"/>
      <c r="J367" s="68"/>
      <c r="K367" s="68"/>
    </row>
    <row r="368" spans="4:11" x14ac:dyDescent="0.35">
      <c r="D368" s="11"/>
      <c r="E368" s="45"/>
      <c r="F368" s="75"/>
      <c r="G368" s="43"/>
      <c r="H368" s="43"/>
      <c r="I368" s="43"/>
      <c r="J368" s="68"/>
      <c r="K368" s="68"/>
    </row>
    <row r="369" spans="4:11" x14ac:dyDescent="0.35">
      <c r="D369" s="11"/>
      <c r="E369" s="45"/>
      <c r="F369" s="75"/>
      <c r="G369" s="43"/>
      <c r="H369" s="43"/>
      <c r="I369" s="43"/>
      <c r="J369" s="68"/>
      <c r="K369" s="68"/>
    </row>
    <row r="370" spans="4:11" x14ac:dyDescent="0.35">
      <c r="D370" s="11"/>
      <c r="E370" s="45"/>
      <c r="F370" s="75"/>
      <c r="G370" s="43"/>
      <c r="H370" s="43"/>
      <c r="I370" s="43"/>
      <c r="J370" s="68"/>
      <c r="K370" s="68"/>
    </row>
    <row r="371" spans="4:11" x14ac:dyDescent="0.35">
      <c r="D371" s="11"/>
      <c r="E371" s="45"/>
      <c r="F371" s="75"/>
      <c r="G371" s="43"/>
      <c r="H371" s="43"/>
      <c r="I371" s="43"/>
      <c r="J371" s="68"/>
      <c r="K371" s="68"/>
    </row>
    <row r="372" spans="4:11" x14ac:dyDescent="0.35">
      <c r="D372" s="11"/>
      <c r="E372" s="45"/>
      <c r="F372" s="75"/>
      <c r="G372" s="43"/>
      <c r="H372" s="43"/>
      <c r="I372" s="43"/>
      <c r="J372" s="68"/>
      <c r="K372" s="68"/>
    </row>
    <row r="373" spans="4:11" x14ac:dyDescent="0.35">
      <c r="D373" s="11"/>
      <c r="E373" s="45"/>
      <c r="F373" s="75"/>
      <c r="G373" s="43"/>
      <c r="H373" s="43"/>
      <c r="I373" s="43"/>
      <c r="J373" s="68"/>
      <c r="K373" s="68"/>
    </row>
    <row r="374" spans="4:11" x14ac:dyDescent="0.35">
      <c r="D374" s="11"/>
      <c r="E374" s="45"/>
      <c r="F374" s="75"/>
      <c r="G374" s="43"/>
      <c r="H374" s="43"/>
      <c r="I374" s="43"/>
      <c r="J374" s="68"/>
      <c r="K374" s="68"/>
    </row>
    <row r="375" spans="4:11" x14ac:dyDescent="0.35">
      <c r="D375" s="11"/>
      <c r="E375" s="45"/>
      <c r="F375" s="75"/>
      <c r="G375" s="43"/>
      <c r="H375" s="43"/>
      <c r="I375" s="43"/>
      <c r="J375" s="68"/>
      <c r="K375" s="68"/>
    </row>
    <row r="376" spans="4:11" x14ac:dyDescent="0.35">
      <c r="D376" s="11"/>
      <c r="E376" s="45"/>
      <c r="F376" s="75"/>
      <c r="G376" s="43"/>
      <c r="H376" s="43"/>
      <c r="I376" s="43"/>
      <c r="J376" s="68"/>
      <c r="K376" s="68"/>
    </row>
    <row r="377" spans="4:11" x14ac:dyDescent="0.35">
      <c r="D377" s="11"/>
      <c r="E377" s="45"/>
      <c r="F377" s="75"/>
      <c r="G377" s="43"/>
      <c r="H377" s="43"/>
      <c r="I377" s="43"/>
      <c r="J377" s="68"/>
      <c r="K377" s="68"/>
    </row>
    <row r="378" spans="4:11" x14ac:dyDescent="0.35">
      <c r="D378" s="11"/>
      <c r="E378" s="45"/>
      <c r="F378" s="75"/>
      <c r="G378" s="43"/>
      <c r="H378" s="43"/>
      <c r="I378" s="43"/>
      <c r="J378" s="68"/>
      <c r="K378" s="68"/>
    </row>
    <row r="379" spans="4:11" x14ac:dyDescent="0.35">
      <c r="D379" s="11"/>
      <c r="E379" s="45"/>
      <c r="F379" s="75"/>
      <c r="G379" s="43"/>
      <c r="H379" s="43"/>
      <c r="I379" s="43"/>
      <c r="J379" s="68"/>
      <c r="K379" s="68"/>
    </row>
    <row r="380" spans="4:11" x14ac:dyDescent="0.35">
      <c r="D380" s="11"/>
      <c r="E380" s="45"/>
      <c r="F380" s="75"/>
      <c r="G380" s="43"/>
      <c r="H380" s="43"/>
      <c r="I380" s="43"/>
      <c r="J380" s="68"/>
      <c r="K380" s="68"/>
    </row>
    <row r="381" spans="4:11" x14ac:dyDescent="0.35">
      <c r="D381" s="11"/>
      <c r="E381" s="45"/>
      <c r="F381" s="75"/>
      <c r="G381" s="43"/>
      <c r="H381" s="43"/>
      <c r="I381" s="43"/>
      <c r="J381" s="68"/>
      <c r="K381" s="68"/>
    </row>
    <row r="382" spans="4:11" x14ac:dyDescent="0.35">
      <c r="D382" s="11"/>
      <c r="E382" s="45"/>
      <c r="F382" s="75"/>
      <c r="G382" s="43"/>
      <c r="H382" s="43"/>
      <c r="I382" s="43"/>
      <c r="J382" s="68"/>
      <c r="K382" s="68"/>
    </row>
    <row r="383" spans="4:11" x14ac:dyDescent="0.35">
      <c r="D383" s="11"/>
      <c r="E383" s="45"/>
      <c r="F383" s="75"/>
      <c r="G383" s="43"/>
      <c r="H383" s="43"/>
      <c r="I383" s="43"/>
      <c r="J383" s="68"/>
      <c r="K383" s="68"/>
    </row>
    <row r="384" spans="4:11" x14ac:dyDescent="0.35">
      <c r="D384" s="11"/>
      <c r="E384" s="45"/>
      <c r="F384" s="75"/>
      <c r="G384" s="43"/>
      <c r="H384" s="43"/>
      <c r="I384" s="43"/>
      <c r="J384" s="68"/>
      <c r="K384" s="68"/>
    </row>
    <row r="385" spans="4:11" x14ac:dyDescent="0.35">
      <c r="D385" s="11"/>
      <c r="E385" s="45"/>
      <c r="F385" s="75"/>
      <c r="G385" s="43"/>
      <c r="H385" s="43"/>
      <c r="I385" s="43"/>
      <c r="J385" s="68"/>
      <c r="K385" s="68"/>
    </row>
    <row r="386" spans="4:11" x14ac:dyDescent="0.35">
      <c r="D386" s="11"/>
      <c r="E386" s="45"/>
      <c r="F386" s="75"/>
      <c r="G386" s="43"/>
      <c r="H386" s="43"/>
      <c r="I386" s="43"/>
      <c r="J386" s="68"/>
      <c r="K386" s="68"/>
    </row>
    <row r="387" spans="4:11" x14ac:dyDescent="0.35">
      <c r="D387" s="11"/>
      <c r="E387" s="45"/>
      <c r="F387" s="75"/>
      <c r="G387" s="43"/>
      <c r="H387" s="43"/>
      <c r="I387" s="43"/>
      <c r="J387" s="68"/>
      <c r="K387" s="68"/>
    </row>
    <row r="388" spans="4:11" x14ac:dyDescent="0.35">
      <c r="D388" s="11"/>
      <c r="E388" s="45"/>
      <c r="F388" s="75"/>
      <c r="G388" s="43"/>
      <c r="H388" s="43"/>
      <c r="I388" s="43"/>
      <c r="J388" s="68"/>
      <c r="K388" s="68"/>
    </row>
    <row r="389" spans="4:11" x14ac:dyDescent="0.35">
      <c r="D389" s="11"/>
      <c r="E389" s="45"/>
      <c r="F389" s="75"/>
      <c r="G389" s="43"/>
      <c r="H389" s="43"/>
      <c r="I389" s="43"/>
      <c r="J389" s="68"/>
      <c r="K389" s="68"/>
    </row>
    <row r="390" spans="4:11" x14ac:dyDescent="0.35">
      <c r="D390" s="11"/>
      <c r="E390" s="45"/>
      <c r="F390" s="75"/>
      <c r="G390" s="43"/>
      <c r="H390" s="43"/>
      <c r="I390" s="43"/>
      <c r="J390" s="68"/>
      <c r="K390" s="68"/>
    </row>
  </sheetData>
  <sortState xmlns:xlrd2="http://schemas.microsoft.com/office/spreadsheetml/2017/richdata2" ref="D219:F227">
    <sortCondition ref="D219:D227"/>
  </sortState>
  <customSheetViews>
    <customSheetView guid="{57C5C8F1-8001-4F07-BD71-B2E547A208C7}" printArea="1" filter="1" showAutoFilter="1" hiddenColumns="1">
      <selection activeCell="AG193" sqref="AG193"/>
      <pageMargins left="0.37" right="0.33" top="0.62" bottom="0.64" header="0.5" footer="0.5"/>
      <pageSetup scale="88" orientation="landscape" r:id="rId1"/>
      <headerFooter alignWithMargins="0"/>
      <autoFilter ref="AH16:AH183" xr:uid="{00000000-0000-0000-0000-000000000000}">
        <filterColumn colId="0">
          <filters>
            <filter val="TRUE"/>
          </filters>
        </filterColumn>
      </autoFilter>
    </customSheetView>
    <customSheetView guid="{EEFF5A2A-628E-4803-AAD1-B24B534F2503}" printArea="1" showAutoFilter="1" hiddenColumns="1">
      <selection activeCell="AG193" sqref="AG193"/>
      <pageMargins left="0.37" right="0.33" top="0.62" bottom="0.64" header="0.5" footer="0.5"/>
      <pageSetup scale="88" orientation="landscape" r:id="rId2"/>
      <headerFooter alignWithMargins="0"/>
      <autoFilter ref="AH16:AH183" xr:uid="{00000000-0000-0000-0000-000000000000}"/>
    </customSheetView>
  </customSheetViews>
  <mergeCells count="3">
    <mergeCell ref="E3:G3"/>
    <mergeCell ref="B9:AE9"/>
    <mergeCell ref="K11:AE13"/>
  </mergeCells>
  <phoneticPr fontId="0" type="noConversion"/>
  <dataValidations disablePrompts="1" count="5">
    <dataValidation type="list" allowBlank="1" showInputMessage="1" showErrorMessage="1" sqref="A147:A155 A166:A173 A178:A212" xr:uid="{00000000-0002-0000-0000-000000000000}">
      <formula1>$D$280:$D$281</formula1>
    </dataValidation>
    <dataValidation type="list" allowBlank="1" showInputMessage="1" showErrorMessage="1" sqref="A116:A141" xr:uid="{00000000-0002-0000-0000-000001000000}">
      <formula1>$D$283:$D$289</formula1>
    </dataValidation>
    <dataValidation type="list" allowBlank="1" showInputMessage="1" showErrorMessage="1" sqref="AK16" xr:uid="{00000000-0002-0000-0000-000002000000}">
      <formula1>$D$307:$D$308</formula1>
    </dataValidation>
    <dataValidation type="list" allowBlank="1" showInputMessage="1" showErrorMessage="1" sqref="A19:A65" xr:uid="{00000000-0002-0000-0000-000003000000}">
      <formula1>$D$256:$D$266</formula1>
    </dataValidation>
    <dataValidation type="list" allowBlank="1" showInputMessage="1" showErrorMessage="1" sqref="F140" xr:uid="{00000000-0002-0000-0000-000004000000}">
      <formula1>$AJ$140:$AJ$215</formula1>
    </dataValidation>
  </dataValidations>
  <pageMargins left="0.37" right="0.33" top="0.62" bottom="0.64" header="0.5" footer="0.5"/>
  <pageSetup scale="78" orientation="portrait" r:id="rId3"/>
  <headerFooter alignWithMargins="0"/>
  <colBreaks count="1" manualBreakCount="1">
    <brk id="31" max="182" man="1"/>
  </colBreaks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Estimation</vt:lpstr>
      <vt:lpstr>Estimation!Print_Area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</dc:creator>
  <cp:lastModifiedBy>Amy Susan Hoak</cp:lastModifiedBy>
  <cp:lastPrinted>2020-01-07T22:46:53Z</cp:lastPrinted>
  <dcterms:created xsi:type="dcterms:W3CDTF">2002-09-24T21:46:17Z</dcterms:created>
  <dcterms:modified xsi:type="dcterms:W3CDTF">2021-05-03T17:37:26Z</dcterms:modified>
</cp:coreProperties>
</file>