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am-Student Employment\Forms\22-23\"/>
    </mc:Choice>
  </mc:AlternateContent>
  <xr:revisionPtr revIDLastSave="0" documentId="13_ncr:1_{CEE48116-0F44-4B1F-94C5-3D6A95CFAAF5}" xr6:coauthVersionLast="47" xr6:coauthVersionMax="47" xr10:uidLastSave="{00000000-0000-0000-0000-000000000000}"/>
  <bookViews>
    <workbookView xWindow="810" yWindow="900" windowWidth="14720" windowHeight="8500" xr2:uid="{00000000-000D-0000-FFFF-FFFF00000000}"/>
  </bookViews>
  <sheets>
    <sheet name="blank form" sheetId="1" r:id="rId1"/>
    <sheet name="Sample Comple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I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B11" i="1" l="1"/>
  <c r="H11" i="1" s="1"/>
  <c r="B6" i="1"/>
  <c r="B10" i="1"/>
  <c r="B9" i="1"/>
  <c r="B8" i="1"/>
  <c r="B7" i="1"/>
  <c r="B19" i="2" l="1"/>
  <c r="D19" i="2" s="1"/>
  <c r="E19" i="2" s="1"/>
  <c r="B6" i="2"/>
  <c r="D6" i="2" s="1"/>
  <c r="I24" i="2"/>
  <c r="D18" i="2"/>
  <c r="E18" i="2"/>
  <c r="F18" i="2" s="1"/>
  <c r="G18" i="2" s="1"/>
  <c r="H18" i="2" s="1"/>
  <c r="I18" i="2" s="1"/>
  <c r="L15" i="2"/>
  <c r="I11" i="2"/>
  <c r="D5" i="2"/>
  <c r="E5" i="2"/>
  <c r="F5" i="2" s="1"/>
  <c r="G5" i="2" s="1"/>
  <c r="H5" i="2" s="1"/>
  <c r="I5" i="2" s="1"/>
  <c r="L2" i="2"/>
  <c r="F2" i="2"/>
  <c r="B24" i="2"/>
  <c r="H24" i="2" s="1"/>
  <c r="D23" i="2"/>
  <c r="E6" i="2" l="1"/>
  <c r="F6" i="2" s="1"/>
  <c r="G6" i="2" s="1"/>
  <c r="H6" i="2" s="1"/>
  <c r="I6" i="2" s="1"/>
  <c r="B20" i="2"/>
  <c r="D20" i="2" s="1"/>
  <c r="E20" i="2" s="1"/>
  <c r="D24" i="2"/>
  <c r="B7" i="2"/>
  <c r="D7" i="2" s="1"/>
  <c r="F19" i="2"/>
  <c r="G19" i="2" s="1"/>
  <c r="H19" i="2" s="1"/>
  <c r="I19" i="2" s="1"/>
  <c r="E7" i="2" l="1"/>
  <c r="F7" i="2" s="1"/>
  <c r="G7" i="2" s="1"/>
  <c r="H7" i="2" s="1"/>
  <c r="I7" i="2" s="1"/>
  <c r="B21" i="2"/>
  <c r="B22" i="2" s="1"/>
  <c r="D22" i="2" s="1"/>
  <c r="B8" i="2"/>
  <c r="D8" i="2" s="1"/>
  <c r="F20" i="2"/>
  <c r="G20" i="2" s="1"/>
  <c r="H20" i="2" s="1"/>
  <c r="I20" i="2" s="1"/>
  <c r="E8" i="2" l="1"/>
  <c r="F8" i="2" s="1"/>
  <c r="G8" i="2" s="1"/>
  <c r="H8" i="2" s="1"/>
  <c r="I8" i="2" s="1"/>
  <c r="D21" i="2"/>
  <c r="E21" i="2" s="1"/>
  <c r="E22" i="2" s="1"/>
  <c r="B9" i="2"/>
  <c r="D9" i="2" s="1"/>
  <c r="E9" i="2" l="1"/>
  <c r="F9" i="2" s="1"/>
  <c r="G9" i="2" s="1"/>
  <c r="H9" i="2" s="1"/>
  <c r="I9" i="2" s="1"/>
  <c r="F21" i="2"/>
  <c r="G21" i="2" s="1"/>
  <c r="H21" i="2" s="1"/>
  <c r="I21" i="2" s="1"/>
  <c r="B10" i="2"/>
  <c r="D10" i="2" s="1"/>
  <c r="E23" i="2"/>
  <c r="F22" i="2"/>
  <c r="G22" i="2" s="1"/>
  <c r="H22" i="2" s="1"/>
  <c r="I22" i="2" s="1"/>
  <c r="E10" i="2" l="1"/>
  <c r="F10" i="2" s="1"/>
  <c r="G10" i="2" s="1"/>
  <c r="H10" i="2" s="1"/>
  <c r="I10" i="2" s="1"/>
  <c r="B11" i="2"/>
  <c r="H11" i="2" s="1"/>
  <c r="E24" i="2"/>
  <c r="F24" i="2" s="1"/>
  <c r="G24" i="2" s="1"/>
  <c r="F23" i="2"/>
  <c r="G23" i="2" s="1"/>
  <c r="H23" i="2" s="1"/>
  <c r="I23" i="2" s="1"/>
  <c r="D11" i="2" l="1"/>
  <c r="E11" i="2" s="1"/>
  <c r="F11" i="2" s="1"/>
  <c r="G11" i="2" s="1"/>
</calcChain>
</file>

<file path=xl/sharedStrings.xml><?xml version="1.0" encoding="utf-8"?>
<sst xmlns="http://schemas.openxmlformats.org/spreadsheetml/2006/main" count="93" uniqueCount="38">
  <si>
    <t>Blank</t>
  </si>
  <si>
    <t>Supervisor:</t>
  </si>
  <si>
    <t>Term:</t>
  </si>
  <si>
    <t>Award:</t>
  </si>
  <si>
    <t>Remaining</t>
  </si>
  <si>
    <t>Summer</t>
  </si>
  <si>
    <t>Hours</t>
  </si>
  <si>
    <t>Pay Period</t>
  </si>
  <si>
    <t>Pay</t>
  </si>
  <si>
    <t>Gross</t>
  </si>
  <si>
    <t>Semester</t>
  </si>
  <si>
    <t>Per</t>
  </si>
  <si>
    <t>Ending Date</t>
  </si>
  <si>
    <t>Rate</t>
  </si>
  <si>
    <t>Worked</t>
  </si>
  <si>
    <t>Earnings</t>
  </si>
  <si>
    <t>Award</t>
  </si>
  <si>
    <t>Total</t>
  </si>
  <si>
    <t>Week</t>
  </si>
  <si>
    <t>XXXXXXXXX</t>
  </si>
  <si>
    <t>Under Remaining Hours Section</t>
  </si>
  <si>
    <t>If the student is working for 2 employers or more using their work-study award you can enter the gross pay column and enter their dollar amount earned there. See sample on other tab</t>
  </si>
  <si>
    <t>Any unused summer work-study will be cancelled at the end of the summer term.</t>
  </si>
  <si>
    <t>Emplid</t>
  </si>
  <si>
    <t>Approved for hourly for fall</t>
  </si>
  <si>
    <t>Remaining hourly amount</t>
  </si>
  <si>
    <t>SA 2, step 2</t>
  </si>
  <si>
    <t>SA 2, step 3</t>
  </si>
  <si>
    <t>Mouse, Minnie</t>
  </si>
  <si>
    <r>
      <t>XXXXXX</t>
    </r>
    <r>
      <rPr>
        <sz val="10"/>
        <color indexed="10"/>
        <rFont val="Arial"/>
        <family val="2"/>
      </rPr>
      <t>-2 employers</t>
    </r>
  </si>
  <si>
    <t>Mouse, Mickey</t>
  </si>
  <si>
    <t>XXXXXX</t>
  </si>
  <si>
    <t xml:space="preserve">Press F2 or select cell and it will take you into that cell and you can see how the other employers earnings were added </t>
  </si>
  <si>
    <t>**Students who will graduate in the summer 2017 must stop working on 8/12/17</t>
  </si>
  <si>
    <r>
      <rPr>
        <sz val="10"/>
        <color indexed="10"/>
        <rFont val="Arial"/>
        <family val="2"/>
      </rPr>
      <t>Total</t>
    </r>
    <r>
      <rPr>
        <sz val="10"/>
        <color indexed="12"/>
        <rFont val="Arial"/>
        <family val="2"/>
      </rPr>
      <t>: How much in dollars the student has left to earn until the end of fall or spring term</t>
    </r>
  </si>
  <si>
    <r>
      <rPr>
        <sz val="10"/>
        <color indexed="10"/>
        <rFont val="Arial"/>
        <family val="2"/>
      </rPr>
      <t>Per Week</t>
    </r>
    <r>
      <rPr>
        <sz val="10"/>
        <color indexed="12"/>
        <rFont val="Arial"/>
        <family val="2"/>
      </rPr>
      <t>: How many hours a student should work in a week to not go over their award and go until the end of fall or spring term</t>
    </r>
  </si>
  <si>
    <r>
      <rPr>
        <sz val="10"/>
        <color indexed="10"/>
        <rFont val="Arial"/>
        <family val="2"/>
      </rPr>
      <t>Per Pay Period</t>
    </r>
    <r>
      <rPr>
        <sz val="10"/>
        <color indexed="12"/>
        <rFont val="Arial"/>
        <family val="2"/>
      </rPr>
      <t>: How many hours a student should work in a bi-weekly pay period to not go over their award and go until the end of fall or spring term</t>
    </r>
  </si>
  <si>
    <t>**Students who will graduate in the SUMMER 2024 must stop working on 8/17/24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</si>
</sst>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6.5"/>
      <name val="Arial"/>
      <family val="2"/>
    </font>
    <font>
      <sz val="9.5"/>
      <color indexed="14"/>
      <name val="Arial"/>
      <family val="2"/>
    </font>
    <font>
      <sz val="10"/>
      <color rgb="FF006100"/>
      <name val="Arial"/>
      <family val="2"/>
    </font>
    <font>
      <b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9DFA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14" fontId="4" fillId="2" borderId="1" xfId="0" applyNumberFormat="1" applyFont="1" applyFill="1" applyBorder="1" applyAlignment="1">
      <alignment horizontal="center"/>
    </xf>
    <xf numFmtId="7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7" fontId="4" fillId="2" borderId="4" xfId="0" applyNumberFormat="1" applyFont="1" applyFill="1" applyBorder="1" applyAlignment="1">
      <alignment horizontal="center"/>
    </xf>
    <xf numFmtId="8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7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7" fontId="4" fillId="2" borderId="10" xfId="0" applyNumberFormat="1" applyFont="1" applyFill="1" applyBorder="1" applyAlignment="1">
      <alignment horizontal="center"/>
    </xf>
    <xf numFmtId="8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7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7" fontId="4" fillId="2" borderId="14" xfId="0" applyNumberFormat="1" applyFont="1" applyFill="1" applyBorder="1" applyAlignment="1">
      <alignment horizontal="center"/>
    </xf>
    <xf numFmtId="8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2" fillId="4" borderId="17" xfId="0" applyFont="1" applyFill="1" applyBorder="1"/>
    <xf numFmtId="7" fontId="9" fillId="3" borderId="18" xfId="2" applyNumberFormat="1" applyBorder="1" applyAlignment="1" applyProtection="1">
      <alignment horizontal="left"/>
    </xf>
    <xf numFmtId="0" fontId="9" fillId="3" borderId="19" xfId="2" applyNumberFormat="1" applyBorder="1" applyAlignment="1" applyProtection="1">
      <alignment horizontal="left"/>
    </xf>
    <xf numFmtId="0" fontId="2" fillId="4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0" xfId="0" applyFont="1" applyFill="1"/>
    <xf numFmtId="0" fontId="2" fillId="4" borderId="25" xfId="0" applyFont="1" applyFill="1" applyBorder="1"/>
    <xf numFmtId="2" fontId="6" fillId="0" borderId="0" xfId="3" applyNumberFormat="1" applyFont="1"/>
    <xf numFmtId="44" fontId="7" fillId="5" borderId="0" xfId="1" applyFont="1" applyFill="1"/>
    <xf numFmtId="2" fontId="8" fillId="0" borderId="0" xfId="3" applyNumberFormat="1" applyFont="1"/>
    <xf numFmtId="0" fontId="7" fillId="6" borderId="0" xfId="3" applyFont="1" applyFill="1"/>
    <xf numFmtId="7" fontId="9" fillId="3" borderId="18" xfId="2" applyNumberFormat="1" applyBorder="1" applyAlignment="1">
      <alignment horizontal="left"/>
    </xf>
    <xf numFmtId="0" fontId="9" fillId="3" borderId="19" xfId="2" applyNumberFormat="1" applyBorder="1" applyAlignment="1">
      <alignment horizontal="left"/>
    </xf>
    <xf numFmtId="0" fontId="4" fillId="0" borderId="0" xfId="0" applyFont="1"/>
    <xf numFmtId="14" fontId="4" fillId="2" borderId="27" xfId="0" applyNumberFormat="1" applyFont="1" applyFill="1" applyBorder="1" applyAlignment="1">
      <alignment horizontal="center"/>
    </xf>
    <xf numFmtId="7" fontId="4" fillId="2" borderId="28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14" fontId="4" fillId="2" borderId="26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0" fontId="10" fillId="0" borderId="0" xfId="0" applyFont="1"/>
  </cellXfs>
  <cellStyles count="4">
    <cellStyle name="Currency 2" xfId="1" xr:uid="{00000000-0005-0000-0000-000000000000}"/>
    <cellStyle name="Good" xfId="2" builtinId="26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20</xdr:row>
      <xdr:rowOff>114300</xdr:rowOff>
    </xdr:from>
    <xdr:to>
      <xdr:col>4</xdr:col>
      <xdr:colOff>19050</xdr:colOff>
      <xdr:row>22</xdr:row>
      <xdr:rowOff>19050</xdr:rowOff>
    </xdr:to>
    <xdr:sp macro="" textlink="">
      <xdr:nvSpPr>
        <xdr:cNvPr id="2" name="Oval 1" descr="Callout&#10;" title="Callou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43200" y="3409950"/>
          <a:ext cx="676275" cy="228600"/>
        </a:xfrm>
        <a:prstGeom prst="ellipse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514350</xdr:colOff>
      <xdr:row>19</xdr:row>
      <xdr:rowOff>152400</xdr:rowOff>
    </xdr:from>
    <xdr:to>
      <xdr:col>22</xdr:col>
      <xdr:colOff>95250</xdr:colOff>
      <xdr:row>23</xdr:row>
      <xdr:rowOff>19050</xdr:rowOff>
    </xdr:to>
    <xdr:sp macro="" textlink="">
      <xdr:nvSpPr>
        <xdr:cNvPr id="3" name="Oval 2" descr="Instructions" title="Instructio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48575" y="3286125"/>
          <a:ext cx="6896100" cy="514350"/>
        </a:xfrm>
        <a:prstGeom prst="ellipse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115" zoomScaleNormal="115" workbookViewId="0">
      <selection activeCell="C8" sqref="C8"/>
    </sheetView>
  </sheetViews>
  <sheetFormatPr defaultRowHeight="12.5" x14ac:dyDescent="0.25"/>
  <cols>
    <col min="1" max="1" width="21.81640625" bestFit="1" customWidth="1"/>
    <col min="2" max="2" width="10.1796875" bestFit="1" customWidth="1"/>
    <col min="6" max="6" width="10.54296875" bestFit="1" customWidth="1"/>
    <col min="9" max="9" width="9.7265625" customWidth="1"/>
  </cols>
  <sheetData>
    <row r="1" spans="1:9" s="2" customFormat="1" x14ac:dyDescent="0.25">
      <c r="A1" s="27" t="s">
        <v>0</v>
      </c>
      <c r="B1" s="27" t="s">
        <v>1</v>
      </c>
      <c r="C1" s="29"/>
      <c r="D1" s="29" t="s">
        <v>2</v>
      </c>
      <c r="E1" s="29"/>
      <c r="F1" s="30" t="s">
        <v>3</v>
      </c>
      <c r="G1" s="26"/>
      <c r="H1" s="26" t="s">
        <v>4</v>
      </c>
      <c r="I1" s="31"/>
    </row>
    <row r="2" spans="1:9" s="2" customFormat="1" ht="13" thickBot="1" x14ac:dyDescent="0.3">
      <c r="A2" s="28" t="s">
        <v>19</v>
      </c>
      <c r="B2" s="28"/>
      <c r="C2" s="32"/>
      <c r="D2" s="32" t="s">
        <v>5</v>
      </c>
      <c r="E2" s="32"/>
      <c r="F2" s="33">
        <v>0</v>
      </c>
      <c r="G2" s="32"/>
      <c r="H2" s="32" t="s">
        <v>6</v>
      </c>
      <c r="I2" s="33"/>
    </row>
    <row r="3" spans="1:9" s="2" customFormat="1" x14ac:dyDescent="0.25">
      <c r="A3" s="34" t="s">
        <v>7</v>
      </c>
      <c r="B3" s="35" t="s">
        <v>8</v>
      </c>
      <c r="C3" s="36" t="s">
        <v>6</v>
      </c>
      <c r="D3" s="36" t="s">
        <v>9</v>
      </c>
      <c r="E3" s="36" t="s">
        <v>10</v>
      </c>
      <c r="F3" s="34" t="s">
        <v>4</v>
      </c>
      <c r="G3" s="36"/>
      <c r="H3" s="36" t="s">
        <v>11</v>
      </c>
      <c r="I3" s="37" t="s">
        <v>11</v>
      </c>
    </row>
    <row r="4" spans="1:9" s="2" customFormat="1" ht="13" thickBot="1" x14ac:dyDescent="0.3">
      <c r="A4" s="38" t="s">
        <v>12</v>
      </c>
      <c r="B4" s="39" t="s">
        <v>13</v>
      </c>
      <c r="C4" s="39" t="s">
        <v>14</v>
      </c>
      <c r="D4" s="39" t="s">
        <v>8</v>
      </c>
      <c r="E4" s="39" t="s">
        <v>15</v>
      </c>
      <c r="F4" s="38" t="s">
        <v>16</v>
      </c>
      <c r="G4" s="39" t="s">
        <v>17</v>
      </c>
      <c r="H4" s="39" t="s">
        <v>18</v>
      </c>
      <c r="I4" s="38" t="s">
        <v>7</v>
      </c>
    </row>
    <row r="5" spans="1:9" s="2" customFormat="1" x14ac:dyDescent="0.25">
      <c r="A5" s="3">
        <v>45437</v>
      </c>
      <c r="B5" s="4"/>
      <c r="C5" s="5"/>
      <c r="D5" s="6" t="str">
        <f t="shared" ref="D5:D11" si="0">IF(C5="","",B5*C5)</f>
        <v/>
      </c>
      <c r="E5" s="6" t="str">
        <f>IF(C5="","",D5)</f>
        <v/>
      </c>
      <c r="F5" s="7" t="str">
        <f>IF(C5="","",F2-E5)</f>
        <v/>
      </c>
      <c r="G5" s="8" t="str">
        <f t="shared" ref="G5:G11" si="1">IF(C5="","",F5/B5)</f>
        <v/>
      </c>
      <c r="H5" s="9" t="str">
        <f>IF(C5="","",G5/12)</f>
        <v/>
      </c>
      <c r="I5" s="10" t="str">
        <f t="shared" ref="I5:I10" si="2">IF(C5="","",H5*2)</f>
        <v/>
      </c>
    </row>
    <row r="6" spans="1:9" s="2" customFormat="1" x14ac:dyDescent="0.25">
      <c r="A6" s="11">
        <v>45451</v>
      </c>
      <c r="B6" s="12" t="str">
        <f ca="1">IF(TODAY()&gt;DATEVALUE("06/13/2024"),B5,"")</f>
        <v/>
      </c>
      <c r="C6" s="13"/>
      <c r="D6" s="14" t="str">
        <f t="shared" si="0"/>
        <v/>
      </c>
      <c r="E6" s="14" t="str">
        <f t="shared" ref="E6:E11" si="3">IF(C6="","",E5+D6)</f>
        <v/>
      </c>
      <c r="F6" s="15" t="str">
        <f>IF(C6="","",F2-E6)</f>
        <v/>
      </c>
      <c r="G6" s="16" t="str">
        <f t="shared" si="1"/>
        <v/>
      </c>
      <c r="H6" s="13" t="str">
        <f>IF(C6="","",G6/10)</f>
        <v/>
      </c>
      <c r="I6" s="17" t="str">
        <f t="shared" si="2"/>
        <v/>
      </c>
    </row>
    <row r="7" spans="1:9" s="2" customFormat="1" ht="13" thickBot="1" x14ac:dyDescent="0.3">
      <c r="A7" s="52">
        <v>45465</v>
      </c>
      <c r="B7" s="19" t="str">
        <f ca="1">IF(TODAY()&gt;DATEVALUE("06/27/2024"),B6,"")</f>
        <v/>
      </c>
      <c r="C7" s="53"/>
      <c r="D7" s="14" t="str">
        <f t="shared" si="0"/>
        <v/>
      </c>
      <c r="E7" s="14" t="str">
        <f t="shared" si="3"/>
        <v/>
      </c>
      <c r="F7" s="15" t="str">
        <f>IF(C7="","",F2-E7)</f>
        <v/>
      </c>
      <c r="G7" s="16" t="str">
        <f t="shared" si="1"/>
        <v/>
      </c>
      <c r="H7" s="13" t="str">
        <f>IF(C7="","",G7/8)</f>
        <v/>
      </c>
      <c r="I7" s="17" t="str">
        <f t="shared" si="2"/>
        <v/>
      </c>
    </row>
    <row r="8" spans="1:9" s="2" customFormat="1" x14ac:dyDescent="0.25">
      <c r="A8" s="49">
        <v>45479</v>
      </c>
      <c r="B8" s="50" t="str">
        <f ca="1">IF(TODAY()&gt;DATEVALUE("07/11/2024"),B7,"")</f>
        <v/>
      </c>
      <c r="C8" s="51"/>
      <c r="D8" s="14" t="str">
        <f t="shared" si="0"/>
        <v/>
      </c>
      <c r="E8" s="14" t="str">
        <f t="shared" si="3"/>
        <v/>
      </c>
      <c r="F8" s="15" t="str">
        <f>IF(C8="","",F2-E8)</f>
        <v/>
      </c>
      <c r="G8" s="16" t="str">
        <f t="shared" si="1"/>
        <v/>
      </c>
      <c r="H8" s="13" t="str">
        <f>IF(C8="","",G8/6)</f>
        <v/>
      </c>
      <c r="I8" s="17" t="str">
        <f t="shared" si="2"/>
        <v/>
      </c>
    </row>
    <row r="9" spans="1:9" s="2" customFormat="1" x14ac:dyDescent="0.25">
      <c r="A9" s="11">
        <v>45475</v>
      </c>
      <c r="B9" s="12" t="str">
        <f ca="1">IF(TODAY()&gt;DATEVALUE("07/25/2024"),B8,"")</f>
        <v/>
      </c>
      <c r="C9" s="13"/>
      <c r="D9" s="14" t="str">
        <f t="shared" si="0"/>
        <v/>
      </c>
      <c r="E9" s="14" t="str">
        <f t="shared" si="3"/>
        <v/>
      </c>
      <c r="F9" s="15" t="str">
        <f>IF(C9="","",F2-E9)</f>
        <v/>
      </c>
      <c r="G9" s="16" t="str">
        <f t="shared" si="1"/>
        <v/>
      </c>
      <c r="H9" s="13" t="str">
        <f>IF(C9="","",G9/4)</f>
        <v/>
      </c>
      <c r="I9" s="17" t="str">
        <f t="shared" si="2"/>
        <v/>
      </c>
    </row>
    <row r="10" spans="1:9" s="2" customFormat="1" x14ac:dyDescent="0.25">
      <c r="A10" s="11">
        <v>45507</v>
      </c>
      <c r="B10" s="12" t="str">
        <f ca="1">IF(TODAY()&gt;DATEVALUE("08/08/2024"),B9,"")</f>
        <v/>
      </c>
      <c r="C10" s="13"/>
      <c r="D10" s="14" t="str">
        <f t="shared" si="0"/>
        <v/>
      </c>
      <c r="E10" s="14" t="str">
        <f t="shared" si="3"/>
        <v/>
      </c>
      <c r="F10" s="15" t="str">
        <f>IF(C10="","",F2-E10)</f>
        <v/>
      </c>
      <c r="G10" s="16" t="str">
        <f t="shared" si="1"/>
        <v/>
      </c>
      <c r="H10" s="13" t="str">
        <f>IF(C10="","",G10/2)</f>
        <v/>
      </c>
      <c r="I10" s="17" t="str">
        <f t="shared" si="2"/>
        <v/>
      </c>
    </row>
    <row r="11" spans="1:9" s="2" customFormat="1" ht="13" thickBot="1" x14ac:dyDescent="0.3">
      <c r="A11" s="11">
        <v>45521</v>
      </c>
      <c r="B11" s="12" t="str">
        <f ca="1">IF(TODAY()&gt;DATEVALUE("08/22/2024"),B10,"")</f>
        <v/>
      </c>
      <c r="C11" s="13"/>
      <c r="D11" s="21" t="str">
        <f t="shared" si="0"/>
        <v/>
      </c>
      <c r="E11" s="21" t="str">
        <f t="shared" si="3"/>
        <v/>
      </c>
      <c r="F11" s="22" t="str">
        <f>IF(C11="","",F2-E11)</f>
        <v/>
      </c>
      <c r="G11" s="23" t="str">
        <f t="shared" si="1"/>
        <v/>
      </c>
      <c r="H11" s="24" t="str">
        <f ca="1">IF(B11="","","-")</f>
        <v/>
      </c>
      <c r="I11" s="25" t="str">
        <f>IF(C11="","","-")</f>
        <v/>
      </c>
    </row>
    <row r="12" spans="1:9" s="2" customFormat="1" ht="13" x14ac:dyDescent="0.3">
      <c r="A12" s="1" t="s">
        <v>37</v>
      </c>
    </row>
    <row r="15" spans="1:9" ht="13" x14ac:dyDescent="0.3">
      <c r="A15" s="54" t="s">
        <v>20</v>
      </c>
    </row>
    <row r="16" spans="1:9" x14ac:dyDescent="0.25">
      <c r="A16" s="48" t="s">
        <v>34</v>
      </c>
    </row>
    <row r="17" spans="1:1" x14ac:dyDescent="0.25">
      <c r="A17" s="48" t="s">
        <v>35</v>
      </c>
    </row>
    <row r="18" spans="1:1" x14ac:dyDescent="0.25">
      <c r="A18" s="48" t="s">
        <v>36</v>
      </c>
    </row>
    <row r="19" spans="1:1" x14ac:dyDescent="0.25">
      <c r="A19" s="48"/>
    </row>
    <row r="20" spans="1:1" x14ac:dyDescent="0.25">
      <c r="A20" s="48" t="s">
        <v>21</v>
      </c>
    </row>
    <row r="21" spans="1:1" ht="13" x14ac:dyDescent="0.3">
      <c r="A21" s="1" t="s">
        <v>22</v>
      </c>
    </row>
  </sheetData>
  <phoneticPr fontId="1" type="noConversion"/>
  <pageMargins left="0.33" right="0.6" top="1" bottom="1" header="0.5" footer="0.5"/>
  <pageSetup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workbookViewId="0">
      <selection activeCell="K10" sqref="K10"/>
    </sheetView>
  </sheetViews>
  <sheetFormatPr defaultRowHeight="12.5" x14ac:dyDescent="0.25"/>
  <cols>
    <col min="1" max="1" width="21.81640625" customWidth="1"/>
    <col min="2" max="2" width="10.26953125" customWidth="1"/>
    <col min="4" max="6" width="9.7265625" bestFit="1" customWidth="1"/>
  </cols>
  <sheetData>
    <row r="1" spans="1:13" s="2" customFormat="1" x14ac:dyDescent="0.25">
      <c r="A1" s="46" t="s">
        <v>30</v>
      </c>
      <c r="B1" s="27" t="s">
        <v>23</v>
      </c>
      <c r="C1" s="40"/>
      <c r="D1" s="40" t="s">
        <v>2</v>
      </c>
      <c r="E1" s="40"/>
      <c r="F1" s="41" t="s">
        <v>3</v>
      </c>
      <c r="G1" s="40"/>
      <c r="H1" s="40" t="s">
        <v>4</v>
      </c>
      <c r="I1" s="41"/>
      <c r="L1" s="42">
        <v>0</v>
      </c>
      <c r="M1" s="43" t="s">
        <v>24</v>
      </c>
    </row>
    <row r="2" spans="1:13" s="2" customFormat="1" ht="13" thickBot="1" x14ac:dyDescent="0.3">
      <c r="A2" s="47" t="s">
        <v>19</v>
      </c>
      <c r="B2" s="28" t="s">
        <v>31</v>
      </c>
      <c r="C2" s="32"/>
      <c r="D2" s="32" t="s">
        <v>5</v>
      </c>
      <c r="E2" s="32"/>
      <c r="F2" s="33">
        <f>1675+2904-202.72</f>
        <v>4376.28</v>
      </c>
      <c r="G2" s="32"/>
      <c r="H2" s="32" t="s">
        <v>6</v>
      </c>
      <c r="I2" s="33"/>
      <c r="L2" s="44">
        <f>+L1-I12</f>
        <v>0</v>
      </c>
      <c r="M2" s="45" t="s">
        <v>25</v>
      </c>
    </row>
    <row r="3" spans="1:13" s="2" customFormat="1" x14ac:dyDescent="0.25">
      <c r="A3" s="34" t="s">
        <v>7</v>
      </c>
      <c r="B3" s="35" t="s">
        <v>8</v>
      </c>
      <c r="C3" s="36" t="s">
        <v>6</v>
      </c>
      <c r="D3" s="36" t="s">
        <v>9</v>
      </c>
      <c r="E3" s="36" t="s">
        <v>10</v>
      </c>
      <c r="F3" s="34" t="s">
        <v>4</v>
      </c>
      <c r="G3" s="36"/>
      <c r="H3" s="36" t="s">
        <v>11</v>
      </c>
      <c r="I3" s="37" t="s">
        <v>11</v>
      </c>
    </row>
    <row r="4" spans="1:13" s="2" customFormat="1" ht="13" thickBot="1" x14ac:dyDescent="0.3">
      <c r="A4" s="38" t="s">
        <v>12</v>
      </c>
      <c r="B4" s="39" t="s">
        <v>13</v>
      </c>
      <c r="C4" s="39" t="s">
        <v>14</v>
      </c>
      <c r="D4" s="39" t="s">
        <v>8</v>
      </c>
      <c r="E4" s="39" t="s">
        <v>15</v>
      </c>
      <c r="F4" s="38" t="s">
        <v>16</v>
      </c>
      <c r="G4" s="39" t="s">
        <v>17</v>
      </c>
      <c r="H4" s="39" t="s">
        <v>18</v>
      </c>
      <c r="I4" s="38" t="s">
        <v>7</v>
      </c>
    </row>
    <row r="5" spans="1:13" s="2" customFormat="1" x14ac:dyDescent="0.25">
      <c r="A5" s="3">
        <v>42875</v>
      </c>
      <c r="B5" s="4">
        <v>10.34</v>
      </c>
      <c r="C5" s="5">
        <v>0</v>
      </c>
      <c r="D5" s="6">
        <f t="shared" ref="D5:D11" si="0">IF(C5="","",B5*C5)</f>
        <v>0</v>
      </c>
      <c r="E5" s="6">
        <f>IF(C5="","",D5)</f>
        <v>0</v>
      </c>
      <c r="F5" s="7">
        <f>IF(C5="","",F2-E5)</f>
        <v>4376.28</v>
      </c>
      <c r="G5" s="8">
        <f t="shared" ref="G5:G11" si="1">IF(C5="","",F5/B5)</f>
        <v>423.23791102514502</v>
      </c>
      <c r="H5" s="9">
        <f>IF(C5="","",G5/12)</f>
        <v>35.269825918762088</v>
      </c>
      <c r="I5" s="10">
        <f t="shared" ref="I5:I10" si="2">IF(C5="","",H5*2)</f>
        <v>70.539651837524175</v>
      </c>
      <c r="J5" s="2" t="s">
        <v>26</v>
      </c>
    </row>
    <row r="6" spans="1:13" s="2" customFormat="1" x14ac:dyDescent="0.25">
      <c r="A6" s="11">
        <v>42889</v>
      </c>
      <c r="B6" s="12">
        <f ca="1">IF(TODAY()&gt;DATEVALUE("06/6/2016"),B5,"")</f>
        <v>10.34</v>
      </c>
      <c r="C6" s="13">
        <v>11</v>
      </c>
      <c r="D6" s="14">
        <f t="shared" ca="1" si="0"/>
        <v>113.74</v>
      </c>
      <c r="E6" s="14">
        <f t="shared" ref="E6:E11" ca="1" si="3">IF(C6="","",E5+D6)</f>
        <v>113.74</v>
      </c>
      <c r="F6" s="15">
        <f ca="1">IF(C6="","",F2-E6)</f>
        <v>4262.54</v>
      </c>
      <c r="G6" s="16">
        <f t="shared" ca="1" si="1"/>
        <v>412.23791102514508</v>
      </c>
      <c r="H6" s="13">
        <f ca="1">IF(C6="","",G6/10)</f>
        <v>41.223791102514511</v>
      </c>
      <c r="I6" s="17">
        <f t="shared" ca="1" si="2"/>
        <v>82.447582205029022</v>
      </c>
    </row>
    <row r="7" spans="1:13" s="2" customFormat="1" x14ac:dyDescent="0.25">
      <c r="A7" s="11">
        <v>42903</v>
      </c>
      <c r="B7" s="12">
        <f ca="1">IF(TODAY()&gt;DATEVALUE("06/20/2016"),B6,"")</f>
        <v>10.34</v>
      </c>
      <c r="C7" s="13">
        <v>22</v>
      </c>
      <c r="D7" s="14">
        <f t="shared" ca="1" si="0"/>
        <v>227.48</v>
      </c>
      <c r="E7" s="14">
        <f t="shared" ca="1" si="3"/>
        <v>341.21999999999997</v>
      </c>
      <c r="F7" s="15">
        <f ca="1">IF(C7="","",F2-E7)</f>
        <v>4035.06</v>
      </c>
      <c r="G7" s="16">
        <f t="shared" ca="1" si="1"/>
        <v>390.23791102514508</v>
      </c>
      <c r="H7" s="13">
        <f ca="1">IF(C7="","",G7/8)</f>
        <v>48.779738878143135</v>
      </c>
      <c r="I7" s="17">
        <f t="shared" ca="1" si="2"/>
        <v>97.55947775628627</v>
      </c>
    </row>
    <row r="8" spans="1:13" s="2" customFormat="1" x14ac:dyDescent="0.25">
      <c r="A8" s="11">
        <v>42917</v>
      </c>
      <c r="B8" s="12">
        <f ca="1">IF(TODAY()&gt;DATEVALUE("07/4/2016"),B7,"")</f>
        <v>10.34</v>
      </c>
      <c r="C8" s="13">
        <v>22.25</v>
      </c>
      <c r="D8" s="14">
        <f t="shared" ca="1" si="0"/>
        <v>230.065</v>
      </c>
      <c r="E8" s="14">
        <f t="shared" ca="1" si="3"/>
        <v>571.28499999999997</v>
      </c>
      <c r="F8" s="15">
        <f ca="1">IF(C8="","",F2-E8)</f>
        <v>3804.9949999999999</v>
      </c>
      <c r="G8" s="16">
        <f t="shared" ca="1" si="1"/>
        <v>367.98791102514508</v>
      </c>
      <c r="H8" s="13">
        <f ca="1">IF(C8="","",G8/6)</f>
        <v>61.331318504190847</v>
      </c>
      <c r="I8" s="17">
        <f t="shared" ca="1" si="2"/>
        <v>122.66263700838169</v>
      </c>
    </row>
    <row r="9" spans="1:13" s="2" customFormat="1" x14ac:dyDescent="0.25">
      <c r="A9" s="11">
        <v>42931</v>
      </c>
      <c r="B9" s="12">
        <f ca="1">IF(TODAY()&gt;DATEVALUE("07/18/2016"),B8,"")</f>
        <v>10.34</v>
      </c>
      <c r="C9" s="13">
        <v>20.5</v>
      </c>
      <c r="D9" s="14">
        <f t="shared" ca="1" si="0"/>
        <v>211.97</v>
      </c>
      <c r="E9" s="14">
        <f t="shared" ca="1" si="3"/>
        <v>783.255</v>
      </c>
      <c r="F9" s="15">
        <f ca="1">IF(C9="","",F2-E9)-0.01</f>
        <v>3593.0149999999994</v>
      </c>
      <c r="G9" s="16">
        <f t="shared" ca="1" si="1"/>
        <v>347.48694390715661</v>
      </c>
      <c r="H9" s="13">
        <f ca="1">IF(C9="","",G9/4)</f>
        <v>86.871735976789154</v>
      </c>
      <c r="I9" s="17">
        <f t="shared" ca="1" si="2"/>
        <v>173.74347195357831</v>
      </c>
    </row>
    <row r="10" spans="1:13" s="2" customFormat="1" x14ac:dyDescent="0.25">
      <c r="A10" s="11">
        <v>42945</v>
      </c>
      <c r="B10" s="12">
        <f ca="1">IF(TODAY()&gt;DATEVALUE("08/01/2016"),B9,"")</f>
        <v>10.34</v>
      </c>
      <c r="C10" s="13">
        <v>63.5</v>
      </c>
      <c r="D10" s="14">
        <f t="shared" ca="1" si="0"/>
        <v>656.59</v>
      </c>
      <c r="E10" s="14">
        <f t="shared" ca="1" si="3"/>
        <v>1439.845</v>
      </c>
      <c r="F10" s="15">
        <f ca="1">IF(C10="","",F2-E10)</f>
        <v>2936.4349999999995</v>
      </c>
      <c r="G10" s="16">
        <f t="shared" ca="1" si="1"/>
        <v>283.98791102514502</v>
      </c>
      <c r="H10" s="13">
        <f ca="1">IF(C10="","",G10/2)</f>
        <v>141.99395551257251</v>
      </c>
      <c r="I10" s="17">
        <f t="shared" ca="1" si="2"/>
        <v>283.98791102514502</v>
      </c>
    </row>
    <row r="11" spans="1:13" s="2" customFormat="1" ht="13" thickBot="1" x14ac:dyDescent="0.3">
      <c r="A11" s="18">
        <v>42959</v>
      </c>
      <c r="B11" s="19">
        <f ca="1">IF(TODAY()&gt;DATEVALUE("08/15/2016"),B10,"")</f>
        <v>10.34</v>
      </c>
      <c r="C11" s="20">
        <v>65</v>
      </c>
      <c r="D11" s="21">
        <f t="shared" ca="1" si="0"/>
        <v>672.1</v>
      </c>
      <c r="E11" s="21">
        <f t="shared" ca="1" si="3"/>
        <v>2111.9450000000002</v>
      </c>
      <c r="F11" s="22">
        <f ca="1">IF(C11="","",F2-E11)</f>
        <v>2264.3349999999996</v>
      </c>
      <c r="G11" s="23">
        <f t="shared" ca="1" si="1"/>
        <v>218.98791102514502</v>
      </c>
      <c r="H11" s="24" t="str">
        <f ca="1">IF(B11="","","-")</f>
        <v>-</v>
      </c>
      <c r="I11" s="25" t="str">
        <f>IF(C11="","","-")</f>
        <v>-</v>
      </c>
    </row>
    <row r="12" spans="1:13" s="2" customFormat="1" ht="13" x14ac:dyDescent="0.3">
      <c r="A12" s="1" t="s">
        <v>33</v>
      </c>
    </row>
    <row r="13" spans="1:13" ht="13" thickBot="1" x14ac:dyDescent="0.3"/>
    <row r="14" spans="1:13" s="2" customFormat="1" x14ac:dyDescent="0.25">
      <c r="A14" s="46" t="s">
        <v>28</v>
      </c>
      <c r="B14" s="27" t="s">
        <v>23</v>
      </c>
      <c r="C14" s="40"/>
      <c r="D14" s="40" t="s">
        <v>2</v>
      </c>
      <c r="E14" s="40"/>
      <c r="F14" s="41" t="s">
        <v>3</v>
      </c>
      <c r="G14" s="40"/>
      <c r="H14" s="40" t="s">
        <v>4</v>
      </c>
      <c r="I14" s="41"/>
      <c r="L14" s="42">
        <v>0</v>
      </c>
      <c r="M14" s="43" t="s">
        <v>24</v>
      </c>
    </row>
    <row r="15" spans="1:13" s="2" customFormat="1" ht="13" thickBot="1" x14ac:dyDescent="0.3">
      <c r="A15" s="47" t="s">
        <v>19</v>
      </c>
      <c r="B15" s="28" t="s">
        <v>29</v>
      </c>
      <c r="C15" s="32"/>
      <c r="D15" s="32" t="s">
        <v>5</v>
      </c>
      <c r="E15" s="32"/>
      <c r="F15" s="33">
        <v>2000</v>
      </c>
      <c r="G15" s="32"/>
      <c r="H15" s="32" t="s">
        <v>6</v>
      </c>
      <c r="I15" s="33"/>
      <c r="L15" s="44">
        <f>+L14-I25</f>
        <v>0</v>
      </c>
      <c r="M15" s="45" t="s">
        <v>25</v>
      </c>
    </row>
    <row r="16" spans="1:13" s="2" customFormat="1" x14ac:dyDescent="0.25">
      <c r="A16" s="34" t="s">
        <v>7</v>
      </c>
      <c r="B16" s="35" t="s">
        <v>8</v>
      </c>
      <c r="C16" s="36" t="s">
        <v>6</v>
      </c>
      <c r="D16" s="36" t="s">
        <v>9</v>
      </c>
      <c r="E16" s="36" t="s">
        <v>10</v>
      </c>
      <c r="F16" s="34" t="s">
        <v>4</v>
      </c>
      <c r="G16" s="36"/>
      <c r="H16" s="36" t="s">
        <v>11</v>
      </c>
      <c r="I16" s="37" t="s">
        <v>11</v>
      </c>
    </row>
    <row r="17" spans="1:12" s="2" customFormat="1" ht="13" thickBot="1" x14ac:dyDescent="0.3">
      <c r="A17" s="38" t="s">
        <v>12</v>
      </c>
      <c r="B17" s="39" t="s">
        <v>13</v>
      </c>
      <c r="C17" s="39" t="s">
        <v>14</v>
      </c>
      <c r="D17" s="39" t="s">
        <v>8</v>
      </c>
      <c r="E17" s="39" t="s">
        <v>15</v>
      </c>
      <c r="F17" s="38" t="s">
        <v>16</v>
      </c>
      <c r="G17" s="39" t="s">
        <v>17</v>
      </c>
      <c r="H17" s="39" t="s">
        <v>18</v>
      </c>
      <c r="I17" s="38" t="s">
        <v>7</v>
      </c>
    </row>
    <row r="18" spans="1:12" s="2" customFormat="1" x14ac:dyDescent="0.25">
      <c r="A18" s="3">
        <v>42875</v>
      </c>
      <c r="B18" s="4">
        <v>10.64</v>
      </c>
      <c r="C18" s="5">
        <v>0</v>
      </c>
      <c r="D18" s="6">
        <f t="shared" ref="D18:D24" si="4">IF(C18="","",B18*C18)</f>
        <v>0</v>
      </c>
      <c r="E18" s="6">
        <f>IF(C18="","",D18)</f>
        <v>0</v>
      </c>
      <c r="F18" s="7">
        <f>IF(C18="","",F15-E18)</f>
        <v>2000</v>
      </c>
      <c r="G18" s="8">
        <f t="shared" ref="G18:G24" si="5">IF(C18="","",F18/B18)</f>
        <v>187.96992481203006</v>
      </c>
      <c r="H18" s="9">
        <f>IF(C18="","",G18/12)</f>
        <v>15.664160401002505</v>
      </c>
      <c r="I18" s="10">
        <f t="shared" ref="I18:I23" si="6">IF(C18="","",H18*2)</f>
        <v>31.32832080200501</v>
      </c>
      <c r="J18" s="2" t="s">
        <v>27</v>
      </c>
    </row>
    <row r="19" spans="1:12" s="2" customFormat="1" x14ac:dyDescent="0.25">
      <c r="A19" s="11">
        <v>42889</v>
      </c>
      <c r="B19" s="12">
        <f ca="1">IF(TODAY()&gt;DATEVALUE("06/6/2016"),B18,"")</f>
        <v>10.64</v>
      </c>
      <c r="C19" s="13">
        <v>0</v>
      </c>
      <c r="D19" s="14">
        <f t="shared" ca="1" si="4"/>
        <v>0</v>
      </c>
      <c r="E19" s="14">
        <f t="shared" ref="E19:E24" ca="1" si="7">IF(C19="","",E18+D19)</f>
        <v>0</v>
      </c>
      <c r="F19" s="15">
        <f ca="1">IF(C19="","",F15-E19)</f>
        <v>2000</v>
      </c>
      <c r="G19" s="16">
        <f t="shared" ca="1" si="5"/>
        <v>187.96992481203006</v>
      </c>
      <c r="H19" s="13">
        <f ca="1">IF(C19="","",G19/10)</f>
        <v>18.796992481203006</v>
      </c>
      <c r="I19" s="17">
        <f t="shared" ca="1" si="6"/>
        <v>37.593984962406012</v>
      </c>
    </row>
    <row r="20" spans="1:12" s="2" customFormat="1" x14ac:dyDescent="0.25">
      <c r="A20" s="11">
        <v>42903</v>
      </c>
      <c r="B20" s="12">
        <f ca="1">IF(TODAY()&gt;DATEVALUE("06/20/2016"),B19,"")</f>
        <v>10.64</v>
      </c>
      <c r="C20" s="13">
        <v>0</v>
      </c>
      <c r="D20" s="14">
        <f t="shared" ca="1" si="4"/>
        <v>0</v>
      </c>
      <c r="E20" s="14">
        <f t="shared" ca="1" si="7"/>
        <v>0</v>
      </c>
      <c r="F20" s="15">
        <f ca="1">IF(C20="","",F15-E20)</f>
        <v>2000</v>
      </c>
      <c r="G20" s="16">
        <f t="shared" ca="1" si="5"/>
        <v>187.96992481203006</v>
      </c>
      <c r="H20" s="13">
        <f ca="1">IF(C20="","",G20/8)</f>
        <v>23.496240601503757</v>
      </c>
      <c r="I20" s="17">
        <f t="shared" ca="1" si="6"/>
        <v>46.992481203007515</v>
      </c>
    </row>
    <row r="21" spans="1:12" s="2" customFormat="1" x14ac:dyDescent="0.25">
      <c r="A21" s="11">
        <v>42917</v>
      </c>
      <c r="B21" s="12">
        <f ca="1">IF(TODAY()&gt;DATEVALUE("07/4/2016"),B20,"")</f>
        <v>10.64</v>
      </c>
      <c r="C21" s="13">
        <v>0</v>
      </c>
      <c r="D21" s="14">
        <f t="shared" ca="1" si="4"/>
        <v>0</v>
      </c>
      <c r="E21" s="14">
        <f t="shared" ca="1" si="7"/>
        <v>0</v>
      </c>
      <c r="F21" s="15">
        <f ca="1">IF(C21="","",F15-E21)</f>
        <v>2000</v>
      </c>
      <c r="G21" s="16">
        <f t="shared" ca="1" si="5"/>
        <v>187.96992481203006</v>
      </c>
      <c r="H21" s="13">
        <f ca="1">IF(C21="","",G21/6)</f>
        <v>31.32832080200501</v>
      </c>
      <c r="I21" s="17">
        <f t="shared" ca="1" si="6"/>
        <v>62.656641604010019</v>
      </c>
    </row>
    <row r="22" spans="1:12" s="2" customFormat="1" x14ac:dyDescent="0.25">
      <c r="A22" s="11">
        <v>42931</v>
      </c>
      <c r="B22" s="12">
        <f ca="1">IF(TODAY()&gt;DATEVALUE("07/18/2016"),B21,"")</f>
        <v>10.64</v>
      </c>
      <c r="C22" s="13">
        <v>58.25</v>
      </c>
      <c r="D22" s="14">
        <f ca="1">IF(C22="","",B22*C22)+125.15</f>
        <v>744.93000000000006</v>
      </c>
      <c r="E22" s="14">
        <f t="shared" ca="1" si="7"/>
        <v>744.93000000000006</v>
      </c>
      <c r="F22" s="15">
        <f ca="1">IF(C22="","",F15-E22)</f>
        <v>1255.07</v>
      </c>
      <c r="G22" s="16">
        <f t="shared" ca="1" si="5"/>
        <v>117.95770676691728</v>
      </c>
      <c r="H22" s="13">
        <f ca="1">IF(C22="","",G22/4)</f>
        <v>29.489426691729321</v>
      </c>
      <c r="I22" s="17">
        <f t="shared" ca="1" si="6"/>
        <v>58.978853383458642</v>
      </c>
      <c r="L22" s="48" t="s">
        <v>32</v>
      </c>
    </row>
    <row r="23" spans="1:12" s="2" customFormat="1" x14ac:dyDescent="0.25">
      <c r="A23" s="11">
        <v>42945</v>
      </c>
      <c r="B23" s="12">
        <v>12.6</v>
      </c>
      <c r="C23" s="13">
        <v>52.75</v>
      </c>
      <c r="D23" s="14">
        <f>IF(C23="","",B23*C23)+235.15</f>
        <v>899.8</v>
      </c>
      <c r="E23" s="14">
        <f t="shared" ca="1" si="7"/>
        <v>1644.73</v>
      </c>
      <c r="F23" s="15">
        <f ca="1">IF(C23="","",F15-E23)</f>
        <v>355.27</v>
      </c>
      <c r="G23" s="16">
        <f t="shared" ca="1" si="5"/>
        <v>28.196031746031746</v>
      </c>
      <c r="H23" s="13">
        <f ca="1">IF(C23="","",G23/2)</f>
        <v>14.098015873015873</v>
      </c>
      <c r="I23" s="17">
        <f t="shared" ca="1" si="6"/>
        <v>28.196031746031746</v>
      </c>
    </row>
    <row r="24" spans="1:12" s="2" customFormat="1" ht="13" thickBot="1" x14ac:dyDescent="0.3">
      <c r="A24" s="18">
        <v>42959</v>
      </c>
      <c r="B24" s="19">
        <f ca="1">IF(TODAY()&gt;DATEVALUE("08/15/2016"),B23,"")</f>
        <v>12.6</v>
      </c>
      <c r="C24" s="20">
        <v>25</v>
      </c>
      <c r="D24" s="21">
        <f t="shared" ca="1" si="4"/>
        <v>315</v>
      </c>
      <c r="E24" s="21">
        <f t="shared" ca="1" si="7"/>
        <v>1959.73</v>
      </c>
      <c r="F24" s="22">
        <f ca="1">IF(C24="","",F15-E24)</f>
        <v>40.269999999999982</v>
      </c>
      <c r="G24" s="23">
        <f t="shared" ca="1" si="5"/>
        <v>3.1960317460317449</v>
      </c>
      <c r="H24" s="24" t="str">
        <f ca="1">IF(B24="","","-")</f>
        <v>-</v>
      </c>
      <c r="I24" s="25" t="str">
        <f>IF(C24="","","-")</f>
        <v>-</v>
      </c>
    </row>
    <row r="25" spans="1:12" s="2" customFormat="1" ht="13" x14ac:dyDescent="0.3">
      <c r="A25" s="1" t="s">
        <v>33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DDA4092FD0A41914E87F89F170681" ma:contentTypeVersion="16" ma:contentTypeDescription="Create a new document." ma:contentTypeScope="" ma:versionID="77a97e6dc6dd64ab395a4d943b427946">
  <xsd:schema xmlns:xsd="http://www.w3.org/2001/XMLSchema" xmlns:xs="http://www.w3.org/2001/XMLSchema" xmlns:p="http://schemas.microsoft.com/office/2006/metadata/properties" xmlns:ns2="4ab10b93-db63-4fb1-bc68-6418726465f5" xmlns:ns3="a0e13ebe-dfad-4d3b-98fa-49d504cd90f9" xmlns:ns4="92c16b9d-8c83-445e-a4f4-1fe3d2f43f13" targetNamespace="http://schemas.microsoft.com/office/2006/metadata/properties" ma:root="true" ma:fieldsID="3f0c60ef0d266631eee6680642348bef" ns2:_="" ns3:_="" ns4:_="">
    <xsd:import namespace="4ab10b93-db63-4fb1-bc68-6418726465f5"/>
    <xsd:import namespace="a0e13ebe-dfad-4d3b-98fa-49d504cd90f9"/>
    <xsd:import namespace="92c16b9d-8c83-445e-a4f4-1fe3d2f43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10b93-db63-4fb1-bc68-641872646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2802cc5-2881-4dd7-9d75-38905e9cf7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13ebe-dfad-4d3b-98fa-49d504cd90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16b9d-8c83-445e-a4f4-1fe3d2f43f1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b46f664-888b-4716-bb57-2bebe7f6cfb1}" ma:internalName="TaxCatchAll" ma:showField="CatchAllData" ma:web="a0e13ebe-dfad-4d3b-98fa-49d504cd90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c16b9d-8c83-445e-a4f4-1fe3d2f43f13" xsi:nil="true"/>
    <lcf76f155ced4ddcb4097134ff3c332f xmlns="4ab10b93-db63-4fb1-bc68-6418726465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85ED45-D98A-4384-883E-BBC9F63C593C}"/>
</file>

<file path=customXml/itemProps2.xml><?xml version="1.0" encoding="utf-8"?>
<ds:datastoreItem xmlns:ds="http://schemas.openxmlformats.org/officeDocument/2006/customXml" ds:itemID="{95115450-4ED8-4AE1-A198-D9DF12E1731C}"/>
</file>

<file path=customXml/itemProps3.xml><?xml version="1.0" encoding="utf-8"?>
<ds:datastoreItem xmlns:ds="http://schemas.openxmlformats.org/officeDocument/2006/customXml" ds:itemID="{FBF5870C-5CD0-49C5-BB86-140E0BAA7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form</vt:lpstr>
      <vt:lpstr>Sample Completed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Financial Aid</dc:creator>
  <cp:lastModifiedBy>Brenda L Duran</cp:lastModifiedBy>
  <cp:lastPrinted>2010-08-03T14:31:42Z</cp:lastPrinted>
  <dcterms:created xsi:type="dcterms:W3CDTF">2005-05-18T19:18:58Z</dcterms:created>
  <dcterms:modified xsi:type="dcterms:W3CDTF">2023-05-12T16:02:20Z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0x010100E4ADDA4092FD0A41914E87F89F170681</vt:lpwstr>
  </property>
</Properties>
</file>